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40" windowWidth="11355" windowHeight="5325" tabRatio="829" firstSheet="5" activeTab="13"/>
  </bookViews>
  <sheets>
    <sheet name="Indicadores" sheetId="16" r:id="rId1"/>
    <sheet name="Indic PDS" sheetId="24" r:id="rId2"/>
    <sheet name="Datos Curso" sheetId="15" r:id="rId3"/>
    <sheet name="Asistencia" sheetId="28" r:id="rId4"/>
    <sheet name="Eval. 1º Trim" sheetId="22" r:id="rId5"/>
    <sheet name="Eval. PDS 1º Trim" sheetId="23" r:id="rId6"/>
    <sheet name="Obs. 1º Trim" sheetId="17" r:id="rId7"/>
    <sheet name="Eval. 2º Trim" sheetId="26" r:id="rId8"/>
    <sheet name="Eval. PDS 2º Trim" sheetId="27" r:id="rId9"/>
    <sheet name="Obs. 2º Trim" sheetId="25" r:id="rId10"/>
    <sheet name="Eval. 3º Trim" sheetId="29" r:id="rId11"/>
    <sheet name="Eval. PDS 3º Trim" sheetId="30" r:id="rId12"/>
    <sheet name="Obs. 3º Trim" sheetId="31" r:id="rId13"/>
    <sheet name="Informe Individual" sheetId="3" r:id="rId14"/>
    <sheet name="Nom" sheetId="18" state="hidden" r:id="rId15"/>
  </sheets>
  <definedNames>
    <definedName name="_xlnm.Print_Area" localSheetId="1">'Indic PDS'!#REF!</definedName>
    <definedName name="_xlnm.Print_Area" localSheetId="0">Indicadores!$B$1:$F$32</definedName>
    <definedName name="_xlnm.Print_Area" localSheetId="13">'Informe Individual'!$A$1:$N$149</definedName>
  </definedNames>
  <calcPr calcId="145621"/>
</workbook>
</file>

<file path=xl/calcChain.xml><?xml version="1.0" encoding="utf-8"?>
<calcChain xmlns="http://schemas.openxmlformats.org/spreadsheetml/2006/main">
  <c r="H39" i="30" l="1"/>
  <c r="I39" i="30"/>
  <c r="J39" i="30"/>
  <c r="K39" i="30"/>
  <c r="L39" i="30"/>
  <c r="M39" i="30"/>
  <c r="N39" i="30"/>
  <c r="O39" i="30"/>
  <c r="P39" i="30"/>
  <c r="Q39" i="30"/>
  <c r="R39" i="30"/>
  <c r="S39" i="30"/>
  <c r="T39" i="30"/>
  <c r="U39" i="30"/>
  <c r="V39" i="30"/>
  <c r="H40" i="30"/>
  <c r="I40" i="30"/>
  <c r="J40" i="30"/>
  <c r="K40" i="30"/>
  <c r="L40" i="30"/>
  <c r="M40" i="30"/>
  <c r="N40" i="30"/>
  <c r="O40" i="30"/>
  <c r="P40" i="30"/>
  <c r="Q40" i="30"/>
  <c r="R40" i="30"/>
  <c r="S40" i="30"/>
  <c r="T40" i="30"/>
  <c r="U40" i="30"/>
  <c r="V40" i="30"/>
  <c r="H41" i="30"/>
  <c r="I41" i="30"/>
  <c r="J41" i="30"/>
  <c r="K41" i="30"/>
  <c r="L41" i="30"/>
  <c r="M41" i="30"/>
  <c r="N41" i="30"/>
  <c r="O41" i="30"/>
  <c r="P41" i="30"/>
  <c r="Q41" i="30"/>
  <c r="R41" i="30"/>
  <c r="S41" i="30"/>
  <c r="T41" i="30"/>
  <c r="U41" i="30"/>
  <c r="V41" i="30"/>
  <c r="H42" i="30"/>
  <c r="I42" i="30"/>
  <c r="J42" i="30"/>
  <c r="K42" i="30"/>
  <c r="L42" i="30"/>
  <c r="M42" i="30"/>
  <c r="N42" i="30"/>
  <c r="O42" i="30"/>
  <c r="P42" i="30"/>
  <c r="Q42" i="30"/>
  <c r="R42" i="30"/>
  <c r="S42" i="30"/>
  <c r="T42" i="30"/>
  <c r="U42" i="30"/>
  <c r="V42" i="30"/>
  <c r="G42" i="30"/>
  <c r="G41" i="30"/>
  <c r="G40" i="30"/>
  <c r="G39" i="30"/>
  <c r="H39" i="27"/>
  <c r="I39" i="27"/>
  <c r="J39" i="27"/>
  <c r="K39" i="27"/>
  <c r="L39" i="27"/>
  <c r="M39" i="27"/>
  <c r="N39" i="27"/>
  <c r="O39" i="27"/>
  <c r="P39" i="27"/>
  <c r="Q39" i="27"/>
  <c r="R39" i="27"/>
  <c r="S39" i="27"/>
  <c r="T39" i="27"/>
  <c r="U39" i="27"/>
  <c r="V39" i="27"/>
  <c r="H40" i="27"/>
  <c r="I40" i="27"/>
  <c r="J40" i="27"/>
  <c r="K40" i="27"/>
  <c r="L40" i="27"/>
  <c r="M40" i="27"/>
  <c r="N40" i="27"/>
  <c r="N43" i="27" s="1"/>
  <c r="O40" i="27"/>
  <c r="P40" i="27"/>
  <c r="Q40" i="27"/>
  <c r="R40" i="27"/>
  <c r="S40" i="27"/>
  <c r="T40" i="27"/>
  <c r="U40" i="27"/>
  <c r="V40" i="27"/>
  <c r="H41" i="27"/>
  <c r="I41" i="27"/>
  <c r="J41" i="27"/>
  <c r="K41" i="27"/>
  <c r="K43" i="27" s="1"/>
  <c r="L41" i="27"/>
  <c r="M41" i="27"/>
  <c r="N41" i="27"/>
  <c r="O41" i="27"/>
  <c r="O43" i="27" s="1"/>
  <c r="P41" i="27"/>
  <c r="Q41" i="27"/>
  <c r="R41" i="27"/>
  <c r="S41" i="27"/>
  <c r="T41" i="27"/>
  <c r="U41" i="27"/>
  <c r="V41" i="27"/>
  <c r="H42" i="27"/>
  <c r="I42" i="27"/>
  <c r="J42" i="27"/>
  <c r="K42" i="27"/>
  <c r="L42" i="27"/>
  <c r="L43" i="27" s="1"/>
  <c r="M42" i="27"/>
  <c r="N42" i="27"/>
  <c r="O42" i="27"/>
  <c r="P42" i="27"/>
  <c r="Q42" i="27"/>
  <c r="R42" i="27"/>
  <c r="S42" i="27"/>
  <c r="T42" i="27"/>
  <c r="U42" i="27"/>
  <c r="V42" i="27"/>
  <c r="G42" i="27"/>
  <c r="G41" i="27"/>
  <c r="G40" i="27"/>
  <c r="G39" i="27"/>
  <c r="I43" i="27"/>
  <c r="M43" i="27"/>
  <c r="H39" i="23"/>
  <c r="I39" i="23"/>
  <c r="J39" i="23"/>
  <c r="K39" i="23"/>
  <c r="L39" i="23"/>
  <c r="M39" i="23"/>
  <c r="N39" i="23"/>
  <c r="O39" i="23"/>
  <c r="P39" i="23"/>
  <c r="Q39" i="23"/>
  <c r="R39" i="23"/>
  <c r="S39" i="23"/>
  <c r="T39" i="23"/>
  <c r="U39" i="23"/>
  <c r="V39" i="23"/>
  <c r="H40" i="23"/>
  <c r="I40" i="23"/>
  <c r="J40" i="23"/>
  <c r="K40" i="23"/>
  <c r="L40" i="23"/>
  <c r="M40" i="23"/>
  <c r="N40" i="23"/>
  <c r="O40" i="23"/>
  <c r="P40" i="23"/>
  <c r="Q40" i="23"/>
  <c r="R40" i="23"/>
  <c r="S40" i="23"/>
  <c r="T40" i="23"/>
  <c r="U40" i="23"/>
  <c r="V40" i="23"/>
  <c r="H41" i="23"/>
  <c r="I41" i="23"/>
  <c r="J41" i="23"/>
  <c r="K41" i="23"/>
  <c r="L41" i="23"/>
  <c r="M41" i="23"/>
  <c r="N41" i="23"/>
  <c r="O41" i="23"/>
  <c r="P41" i="23"/>
  <c r="Q41" i="23"/>
  <c r="R41" i="23"/>
  <c r="S41" i="23"/>
  <c r="T41" i="23"/>
  <c r="U41" i="23"/>
  <c r="V41" i="23"/>
  <c r="H42" i="23"/>
  <c r="I42" i="23"/>
  <c r="J42" i="23"/>
  <c r="K42" i="23"/>
  <c r="L42" i="23"/>
  <c r="M42" i="23"/>
  <c r="N42" i="23"/>
  <c r="O42" i="23"/>
  <c r="P42" i="23"/>
  <c r="Q42" i="23"/>
  <c r="R42" i="23"/>
  <c r="S42" i="23"/>
  <c r="T42" i="23"/>
  <c r="U42" i="23"/>
  <c r="V42" i="23"/>
  <c r="G42" i="23"/>
  <c r="G41" i="23"/>
  <c r="G40" i="23"/>
  <c r="G39" i="23"/>
  <c r="J43" i="27" l="1"/>
  <c r="H43" i="27"/>
  <c r="G43" i="27"/>
  <c r="H119" i="29"/>
  <c r="I119" i="29"/>
  <c r="J119" i="29"/>
  <c r="K119" i="29"/>
  <c r="L119" i="29"/>
  <c r="M119" i="29"/>
  <c r="N119" i="29"/>
  <c r="O119" i="29"/>
  <c r="P119" i="29"/>
  <c r="Q119" i="29"/>
  <c r="R119" i="29"/>
  <c r="S119" i="29"/>
  <c r="T119" i="29"/>
  <c r="U119" i="29"/>
  <c r="V119" i="29"/>
  <c r="H120" i="29"/>
  <c r="I120" i="29"/>
  <c r="J120" i="29"/>
  <c r="K120" i="29"/>
  <c r="L120" i="29"/>
  <c r="M120" i="29"/>
  <c r="N120" i="29"/>
  <c r="O120" i="29"/>
  <c r="P120" i="29"/>
  <c r="Q120" i="29"/>
  <c r="R120" i="29"/>
  <c r="S120" i="29"/>
  <c r="T120" i="29"/>
  <c r="U120" i="29"/>
  <c r="V120" i="29"/>
  <c r="H121" i="29"/>
  <c r="I121" i="29"/>
  <c r="J121" i="29"/>
  <c r="K121" i="29"/>
  <c r="L121" i="29"/>
  <c r="M121" i="29"/>
  <c r="N121" i="29"/>
  <c r="O121" i="29"/>
  <c r="P121" i="29"/>
  <c r="Q121" i="29"/>
  <c r="R121" i="29"/>
  <c r="S121" i="29"/>
  <c r="T121" i="29"/>
  <c r="U121" i="29"/>
  <c r="V121" i="29"/>
  <c r="H122" i="29"/>
  <c r="I122" i="29"/>
  <c r="J122" i="29"/>
  <c r="K122" i="29"/>
  <c r="L122" i="29"/>
  <c r="M122" i="29"/>
  <c r="N122" i="29"/>
  <c r="O122" i="29"/>
  <c r="P122" i="29"/>
  <c r="Q122" i="29"/>
  <c r="R122" i="29"/>
  <c r="S122" i="29"/>
  <c r="T122" i="29"/>
  <c r="U122" i="29"/>
  <c r="V122" i="29"/>
  <c r="G122" i="29"/>
  <c r="G121" i="29"/>
  <c r="G120" i="29"/>
  <c r="G119" i="29"/>
  <c r="H119" i="22"/>
  <c r="I119" i="22"/>
  <c r="J119" i="22"/>
  <c r="K119" i="22"/>
  <c r="L119" i="22"/>
  <c r="M119" i="22"/>
  <c r="N119" i="22"/>
  <c r="O119" i="22"/>
  <c r="P119" i="22"/>
  <c r="Q119" i="22"/>
  <c r="R119" i="22"/>
  <c r="S119" i="22"/>
  <c r="T119" i="22"/>
  <c r="U119" i="22"/>
  <c r="V119" i="22"/>
  <c r="H120" i="22"/>
  <c r="I120" i="22"/>
  <c r="J120" i="22"/>
  <c r="K120" i="22"/>
  <c r="L120" i="22"/>
  <c r="M120" i="22"/>
  <c r="N120" i="22"/>
  <c r="O120" i="22"/>
  <c r="P120" i="22"/>
  <c r="Q120" i="22"/>
  <c r="R120" i="22"/>
  <c r="S120" i="22"/>
  <c r="T120" i="22"/>
  <c r="U120" i="22"/>
  <c r="V120" i="22"/>
  <c r="H121" i="22"/>
  <c r="I121" i="22"/>
  <c r="J121" i="22"/>
  <c r="K121" i="22"/>
  <c r="L121" i="22"/>
  <c r="M121" i="22"/>
  <c r="N121" i="22"/>
  <c r="O121" i="22"/>
  <c r="P121" i="22"/>
  <c r="Q121" i="22"/>
  <c r="R121" i="22"/>
  <c r="S121" i="22"/>
  <c r="T121" i="22"/>
  <c r="U121" i="22"/>
  <c r="V121" i="22"/>
  <c r="H122" i="22"/>
  <c r="I122" i="22"/>
  <c r="J122" i="22"/>
  <c r="K122" i="22"/>
  <c r="L122" i="22"/>
  <c r="M122" i="22"/>
  <c r="N122" i="22"/>
  <c r="O122" i="22"/>
  <c r="P122" i="22"/>
  <c r="Q122" i="22"/>
  <c r="R122" i="22"/>
  <c r="S122" i="22"/>
  <c r="T122" i="22"/>
  <c r="U122" i="22"/>
  <c r="V122" i="22"/>
  <c r="H119" i="26"/>
  <c r="I119" i="26"/>
  <c r="J119" i="26"/>
  <c r="K119" i="26"/>
  <c r="L119" i="26"/>
  <c r="M119" i="26"/>
  <c r="N119" i="26"/>
  <c r="O119" i="26"/>
  <c r="P119" i="26"/>
  <c r="Q119" i="26"/>
  <c r="R119" i="26"/>
  <c r="S119" i="26"/>
  <c r="T119" i="26"/>
  <c r="U119" i="26"/>
  <c r="V119" i="26"/>
  <c r="H120" i="26"/>
  <c r="I120" i="26"/>
  <c r="J120" i="26"/>
  <c r="K120" i="26"/>
  <c r="L120" i="26"/>
  <c r="M120" i="26"/>
  <c r="N120" i="26"/>
  <c r="O120" i="26"/>
  <c r="P120" i="26"/>
  <c r="Q120" i="26"/>
  <c r="R120" i="26"/>
  <c r="S120" i="26"/>
  <c r="T120" i="26"/>
  <c r="U120" i="26"/>
  <c r="V120" i="26"/>
  <c r="H121" i="26"/>
  <c r="I121" i="26"/>
  <c r="J121" i="26"/>
  <c r="K121" i="26"/>
  <c r="L121" i="26"/>
  <c r="M121" i="26"/>
  <c r="N121" i="26"/>
  <c r="O121" i="26"/>
  <c r="P121" i="26"/>
  <c r="Q121" i="26"/>
  <c r="R121" i="26"/>
  <c r="S121" i="26"/>
  <c r="T121" i="26"/>
  <c r="U121" i="26"/>
  <c r="V121" i="26"/>
  <c r="H122" i="26"/>
  <c r="I122" i="26"/>
  <c r="J122" i="26"/>
  <c r="K122" i="26"/>
  <c r="L122" i="26"/>
  <c r="M122" i="26"/>
  <c r="N122" i="26"/>
  <c r="O122" i="26"/>
  <c r="P122" i="26"/>
  <c r="Q122" i="26"/>
  <c r="R122" i="26"/>
  <c r="S122" i="26"/>
  <c r="T122" i="26"/>
  <c r="U122" i="26"/>
  <c r="V122" i="26"/>
  <c r="G122" i="26"/>
  <c r="G121" i="26"/>
  <c r="G120" i="26"/>
  <c r="G119" i="26"/>
  <c r="G122" i="22"/>
  <c r="G121" i="22"/>
  <c r="G120" i="22"/>
  <c r="G119" i="22"/>
  <c r="K8" i="3" l="1"/>
  <c r="M141" i="3" l="1"/>
  <c r="M137" i="3"/>
  <c r="M133" i="3"/>
  <c r="B141" i="3"/>
  <c r="B137" i="3"/>
  <c r="D2" i="31"/>
  <c r="E24" i="31"/>
  <c r="D24" i="31"/>
  <c r="C24" i="31"/>
  <c r="E23" i="31"/>
  <c r="D23" i="31"/>
  <c r="C23" i="31"/>
  <c r="E22" i="31"/>
  <c r="D22" i="31"/>
  <c r="C22" i="31"/>
  <c r="E21" i="31"/>
  <c r="D21" i="31"/>
  <c r="C21" i="31"/>
  <c r="E20" i="31"/>
  <c r="D20" i="31"/>
  <c r="C20" i="31"/>
  <c r="E19" i="31"/>
  <c r="D19" i="31"/>
  <c r="C19" i="31"/>
  <c r="E18" i="31"/>
  <c r="D18" i="31"/>
  <c r="C18" i="31"/>
  <c r="E17" i="31"/>
  <c r="D17" i="31"/>
  <c r="C17" i="31"/>
  <c r="E16" i="31"/>
  <c r="D16" i="31"/>
  <c r="C16" i="31"/>
  <c r="E15" i="31"/>
  <c r="D15" i="31"/>
  <c r="C15" i="31"/>
  <c r="E14" i="31"/>
  <c r="D14" i="31"/>
  <c r="C14" i="31"/>
  <c r="E13" i="31"/>
  <c r="D13" i="31"/>
  <c r="C13" i="31"/>
  <c r="E12" i="31"/>
  <c r="D12" i="31"/>
  <c r="C12" i="31"/>
  <c r="E11" i="31"/>
  <c r="D11" i="31"/>
  <c r="C11" i="31"/>
  <c r="E10" i="31"/>
  <c r="D10" i="31"/>
  <c r="C10" i="31"/>
  <c r="E9" i="31"/>
  <c r="D9" i="31"/>
  <c r="C9" i="31"/>
  <c r="D5" i="31"/>
  <c r="D4" i="31"/>
  <c r="D3" i="31"/>
  <c r="C7" i="30"/>
  <c r="C7" i="29"/>
  <c r="C7" i="27"/>
  <c r="J49" i="30"/>
  <c r="J48" i="30"/>
  <c r="V37" i="30"/>
  <c r="U37" i="30"/>
  <c r="T37" i="30"/>
  <c r="S37" i="30"/>
  <c r="R37" i="30"/>
  <c r="Q37" i="30"/>
  <c r="P37" i="30"/>
  <c r="O37" i="30"/>
  <c r="N37" i="30"/>
  <c r="M37" i="30"/>
  <c r="L37" i="30"/>
  <c r="K37" i="30"/>
  <c r="J37" i="30"/>
  <c r="I37" i="30"/>
  <c r="H37" i="30"/>
  <c r="G37" i="30"/>
  <c r="V36" i="30"/>
  <c r="U36" i="30"/>
  <c r="T36" i="30"/>
  <c r="S36" i="30"/>
  <c r="R36" i="30"/>
  <c r="Q36" i="30"/>
  <c r="P36" i="30"/>
  <c r="O36" i="30"/>
  <c r="N36" i="30"/>
  <c r="M36" i="30"/>
  <c r="L36" i="30"/>
  <c r="K36" i="30"/>
  <c r="J36" i="30"/>
  <c r="I36" i="30"/>
  <c r="H36" i="30"/>
  <c r="G36" i="30"/>
  <c r="V35" i="30"/>
  <c r="U35" i="30"/>
  <c r="T35" i="30"/>
  <c r="S35" i="30"/>
  <c r="R35" i="30"/>
  <c r="Q35" i="30"/>
  <c r="P35" i="30"/>
  <c r="O35" i="30"/>
  <c r="N35" i="30"/>
  <c r="M35" i="30"/>
  <c r="L35" i="30"/>
  <c r="K35" i="30"/>
  <c r="J35" i="30"/>
  <c r="I35" i="30"/>
  <c r="H35" i="30"/>
  <c r="G35" i="30"/>
  <c r="V34" i="30"/>
  <c r="U34" i="30"/>
  <c r="T34" i="30"/>
  <c r="S34" i="30"/>
  <c r="R34" i="30"/>
  <c r="Q34" i="30"/>
  <c r="P34" i="30"/>
  <c r="O34" i="30"/>
  <c r="N34" i="30"/>
  <c r="M34" i="30"/>
  <c r="L34" i="30"/>
  <c r="K34" i="30"/>
  <c r="J34" i="30"/>
  <c r="I34" i="30"/>
  <c r="H34" i="30"/>
  <c r="G34" i="30"/>
  <c r="AE32" i="30"/>
  <c r="AD32" i="30"/>
  <c r="AC32" i="30"/>
  <c r="AB32" i="30"/>
  <c r="Z32" i="30"/>
  <c r="Y32" i="30"/>
  <c r="X32" i="30"/>
  <c r="W32" i="30"/>
  <c r="F32" i="30"/>
  <c r="AE31" i="30"/>
  <c r="AD31" i="30"/>
  <c r="AC31" i="30"/>
  <c r="AB31" i="30"/>
  <c r="Z31" i="30"/>
  <c r="Y31" i="30"/>
  <c r="X31" i="30"/>
  <c r="W31" i="30"/>
  <c r="F31" i="30"/>
  <c r="AE30" i="30"/>
  <c r="AD30" i="30"/>
  <c r="AC30" i="30"/>
  <c r="AB30" i="30"/>
  <c r="Z30" i="30"/>
  <c r="Y30" i="30"/>
  <c r="X30" i="30"/>
  <c r="W30" i="30"/>
  <c r="F30" i="30"/>
  <c r="E30" i="30"/>
  <c r="AE29" i="30"/>
  <c r="AD29" i="30"/>
  <c r="AC29" i="30"/>
  <c r="AB29" i="30"/>
  <c r="Z29" i="30"/>
  <c r="Y29" i="30"/>
  <c r="X29" i="30"/>
  <c r="W29" i="30"/>
  <c r="F29" i="30"/>
  <c r="AE28" i="30"/>
  <c r="AD28" i="30"/>
  <c r="AC28" i="30"/>
  <c r="AB28" i="30"/>
  <c r="Z28" i="30"/>
  <c r="Y28" i="30"/>
  <c r="X28" i="30"/>
  <c r="W28" i="30"/>
  <c r="F28" i="30"/>
  <c r="E28" i="30"/>
  <c r="AE27" i="30"/>
  <c r="AD27" i="30"/>
  <c r="AC27" i="30"/>
  <c r="AB27" i="30"/>
  <c r="Z27" i="30"/>
  <c r="Y27" i="30"/>
  <c r="X27" i="30"/>
  <c r="W27" i="30"/>
  <c r="F27" i="30"/>
  <c r="AE26" i="30"/>
  <c r="AD26" i="30"/>
  <c r="AC26" i="30"/>
  <c r="AB26" i="30"/>
  <c r="Z26" i="30"/>
  <c r="Y26" i="30"/>
  <c r="X26" i="30"/>
  <c r="W26" i="30"/>
  <c r="F26" i="30"/>
  <c r="AE25" i="30"/>
  <c r="AD25" i="30"/>
  <c r="AC25" i="30"/>
  <c r="AB25" i="30"/>
  <c r="Z25" i="30"/>
  <c r="Y25" i="30"/>
  <c r="X25" i="30"/>
  <c r="W25" i="30"/>
  <c r="F25" i="30"/>
  <c r="E25" i="30"/>
  <c r="C25" i="30"/>
  <c r="AE24" i="30"/>
  <c r="AD24" i="30"/>
  <c r="AC24" i="30"/>
  <c r="AB24" i="30"/>
  <c r="Z24" i="30"/>
  <c r="Y24" i="30"/>
  <c r="X24" i="30"/>
  <c r="W24" i="30"/>
  <c r="F24" i="30"/>
  <c r="AE23" i="30"/>
  <c r="AD23" i="30"/>
  <c r="AC23" i="30"/>
  <c r="AB23" i="30"/>
  <c r="Z23" i="30"/>
  <c r="Y23" i="30"/>
  <c r="X23" i="30"/>
  <c r="W23" i="30"/>
  <c r="F23" i="30"/>
  <c r="AE22" i="30"/>
  <c r="AD22" i="30"/>
  <c r="AC22" i="30"/>
  <c r="AB22" i="30"/>
  <c r="Z22" i="30"/>
  <c r="Y22" i="30"/>
  <c r="X22" i="30"/>
  <c r="W22" i="30"/>
  <c r="F22" i="30"/>
  <c r="E22" i="30"/>
  <c r="AE21" i="30"/>
  <c r="AD21" i="30"/>
  <c r="AC21" i="30"/>
  <c r="AB21" i="30"/>
  <c r="Z21" i="30"/>
  <c r="Y21" i="30"/>
  <c r="X21" i="30"/>
  <c r="W21" i="30"/>
  <c r="F21" i="30"/>
  <c r="AE20" i="30"/>
  <c r="AD20" i="30"/>
  <c r="AC20" i="30"/>
  <c r="AB20" i="30"/>
  <c r="Z20" i="30"/>
  <c r="Y20" i="30"/>
  <c r="X20" i="30"/>
  <c r="W20" i="30"/>
  <c r="F20" i="30"/>
  <c r="AE19" i="30"/>
  <c r="AD19" i="30"/>
  <c r="AC19" i="30"/>
  <c r="AB19" i="30"/>
  <c r="Z19" i="30"/>
  <c r="Y19" i="30"/>
  <c r="X19" i="30"/>
  <c r="W19" i="30"/>
  <c r="F19" i="30"/>
  <c r="AE18" i="30"/>
  <c r="AD18" i="30"/>
  <c r="AC18" i="30"/>
  <c r="AB18" i="30"/>
  <c r="Z18" i="30"/>
  <c r="Y18" i="30"/>
  <c r="X18" i="30"/>
  <c r="W18" i="30"/>
  <c r="F18" i="30"/>
  <c r="AE17" i="30"/>
  <c r="AD17" i="30"/>
  <c r="AC17" i="30"/>
  <c r="AB17" i="30"/>
  <c r="Z17" i="30"/>
  <c r="Y17" i="30"/>
  <c r="X17" i="30"/>
  <c r="W17" i="30"/>
  <c r="F17" i="30"/>
  <c r="E17" i="30"/>
  <c r="C17" i="30"/>
  <c r="AE16" i="30"/>
  <c r="AD16" i="30"/>
  <c r="AC16" i="30"/>
  <c r="AB16" i="30"/>
  <c r="Z16" i="30"/>
  <c r="Y16" i="30"/>
  <c r="X16" i="30"/>
  <c r="W16" i="30"/>
  <c r="F16" i="30"/>
  <c r="AE15" i="30"/>
  <c r="AD15" i="30"/>
  <c r="AC15" i="30"/>
  <c r="AB15" i="30"/>
  <c r="Z15" i="30"/>
  <c r="Y15" i="30"/>
  <c r="X15" i="30"/>
  <c r="W15" i="30"/>
  <c r="F15" i="30"/>
  <c r="AE14" i="30"/>
  <c r="AD14" i="30"/>
  <c r="AC14" i="30"/>
  <c r="AB14" i="30"/>
  <c r="Z14" i="30"/>
  <c r="Y14" i="30"/>
  <c r="X14" i="30"/>
  <c r="W14" i="30"/>
  <c r="F14" i="30"/>
  <c r="AE13" i="30"/>
  <c r="AD13" i="30"/>
  <c r="AC13" i="30"/>
  <c r="AB13" i="30"/>
  <c r="Z13" i="30"/>
  <c r="Y13" i="30"/>
  <c r="X13" i="30"/>
  <c r="W13" i="30"/>
  <c r="F13" i="30"/>
  <c r="AE12" i="30"/>
  <c r="AD12" i="30"/>
  <c r="AC12" i="30"/>
  <c r="AB12" i="30"/>
  <c r="Z12" i="30"/>
  <c r="Y12" i="30"/>
  <c r="X12" i="30"/>
  <c r="W12" i="30"/>
  <c r="F12" i="30"/>
  <c r="N27" i="3" s="1"/>
  <c r="E12" i="30"/>
  <c r="C12" i="30"/>
  <c r="B12" i="30"/>
  <c r="C10" i="30"/>
  <c r="C9" i="30"/>
  <c r="C8" i="30"/>
  <c r="F5" i="30"/>
  <c r="F4" i="30"/>
  <c r="V3" i="30"/>
  <c r="U3" i="30"/>
  <c r="T3" i="30"/>
  <c r="S3" i="30"/>
  <c r="R3" i="30"/>
  <c r="Q3" i="30"/>
  <c r="P3" i="30"/>
  <c r="O3" i="30"/>
  <c r="N3" i="30"/>
  <c r="M3" i="30"/>
  <c r="L3" i="30"/>
  <c r="K3" i="30"/>
  <c r="J3" i="30"/>
  <c r="I3" i="30"/>
  <c r="H3" i="30"/>
  <c r="G3" i="30"/>
  <c r="F3" i="30"/>
  <c r="F2" i="30"/>
  <c r="V117" i="29"/>
  <c r="U117" i="29"/>
  <c r="T117" i="29"/>
  <c r="S117" i="29"/>
  <c r="R117" i="29"/>
  <c r="Q117" i="29"/>
  <c r="P117" i="29"/>
  <c r="O117" i="29"/>
  <c r="N117" i="29"/>
  <c r="M117" i="29"/>
  <c r="L117" i="29"/>
  <c r="K117" i="29"/>
  <c r="J117" i="29"/>
  <c r="I117" i="29"/>
  <c r="H117" i="29"/>
  <c r="G117" i="29"/>
  <c r="V116" i="29"/>
  <c r="U116" i="29"/>
  <c r="T116" i="29"/>
  <c r="S116" i="29"/>
  <c r="R116" i="29"/>
  <c r="Q116" i="29"/>
  <c r="P116" i="29"/>
  <c r="O116" i="29"/>
  <c r="N116" i="29"/>
  <c r="M116" i="29"/>
  <c r="L116" i="29"/>
  <c r="K116" i="29"/>
  <c r="J116" i="29"/>
  <c r="I116" i="29"/>
  <c r="H116" i="29"/>
  <c r="G116" i="29"/>
  <c r="V115" i="29"/>
  <c r="U115" i="29"/>
  <c r="T115" i="29"/>
  <c r="S115" i="29"/>
  <c r="R115" i="29"/>
  <c r="Q115" i="29"/>
  <c r="P115" i="29"/>
  <c r="O115" i="29"/>
  <c r="N115" i="29"/>
  <c r="M115" i="29"/>
  <c r="L115" i="29"/>
  <c r="K115" i="29"/>
  <c r="J115" i="29"/>
  <c r="I115" i="29"/>
  <c r="H115" i="29"/>
  <c r="G115" i="29"/>
  <c r="V114" i="29"/>
  <c r="U114" i="29"/>
  <c r="T114" i="29"/>
  <c r="S114" i="29"/>
  <c r="R114" i="29"/>
  <c r="Q114" i="29"/>
  <c r="P114" i="29"/>
  <c r="O114" i="29"/>
  <c r="N114" i="29"/>
  <c r="M114" i="29"/>
  <c r="L114" i="29"/>
  <c r="K114" i="29"/>
  <c r="J114" i="29"/>
  <c r="I114" i="29"/>
  <c r="H114" i="29"/>
  <c r="G114" i="29"/>
  <c r="V112" i="29"/>
  <c r="U112" i="29"/>
  <c r="T112" i="29"/>
  <c r="S112" i="29"/>
  <c r="R112" i="29"/>
  <c r="Q112" i="29"/>
  <c r="P112" i="29"/>
  <c r="O112" i="29"/>
  <c r="N112" i="29"/>
  <c r="M112" i="29"/>
  <c r="L112" i="29"/>
  <c r="K112" i="29"/>
  <c r="J112" i="29"/>
  <c r="I112" i="29"/>
  <c r="H112" i="29"/>
  <c r="G112" i="29"/>
  <c r="V111" i="29"/>
  <c r="U111" i="29"/>
  <c r="T111" i="29"/>
  <c r="S111" i="29"/>
  <c r="R111" i="29"/>
  <c r="Q111" i="29"/>
  <c r="P111" i="29"/>
  <c r="O111" i="29"/>
  <c r="N111" i="29"/>
  <c r="M111" i="29"/>
  <c r="L111" i="29"/>
  <c r="K111" i="29"/>
  <c r="J111" i="29"/>
  <c r="I111" i="29"/>
  <c r="H111" i="29"/>
  <c r="G111" i="29"/>
  <c r="V110" i="29"/>
  <c r="U110" i="29"/>
  <c r="T110" i="29"/>
  <c r="S110" i="29"/>
  <c r="R110" i="29"/>
  <c r="Q110" i="29"/>
  <c r="P110" i="29"/>
  <c r="O110" i="29"/>
  <c r="N110" i="29"/>
  <c r="M110" i="29"/>
  <c r="L110" i="29"/>
  <c r="K110" i="29"/>
  <c r="J110" i="29"/>
  <c r="I110" i="29"/>
  <c r="H110" i="29"/>
  <c r="G110" i="29"/>
  <c r="V109" i="29"/>
  <c r="U109" i="29"/>
  <c r="T109" i="29"/>
  <c r="S109" i="29"/>
  <c r="R109" i="29"/>
  <c r="Q109" i="29"/>
  <c r="P109" i="29"/>
  <c r="O109" i="29"/>
  <c r="N109" i="29"/>
  <c r="M109" i="29"/>
  <c r="L109" i="29"/>
  <c r="K109" i="29"/>
  <c r="J109" i="29"/>
  <c r="I109" i="29"/>
  <c r="H109" i="29"/>
  <c r="G109" i="29"/>
  <c r="V107" i="29"/>
  <c r="U107" i="29"/>
  <c r="T107" i="29"/>
  <c r="S107" i="29"/>
  <c r="R107" i="29"/>
  <c r="Q107" i="29"/>
  <c r="P107" i="29"/>
  <c r="O107" i="29"/>
  <c r="N107" i="29"/>
  <c r="M107" i="29"/>
  <c r="L107" i="29"/>
  <c r="K107" i="29"/>
  <c r="J107" i="29"/>
  <c r="I107" i="29"/>
  <c r="H107" i="29"/>
  <c r="G107" i="29"/>
  <c r="V106" i="29"/>
  <c r="U106" i="29"/>
  <c r="T106" i="29"/>
  <c r="S106" i="29"/>
  <c r="R106" i="29"/>
  <c r="Q106" i="29"/>
  <c r="P106" i="29"/>
  <c r="O106" i="29"/>
  <c r="N106" i="29"/>
  <c r="M106" i="29"/>
  <c r="L106" i="29"/>
  <c r="K106" i="29"/>
  <c r="J106" i="29"/>
  <c r="I106" i="29"/>
  <c r="H106" i="29"/>
  <c r="G106" i="29"/>
  <c r="V105" i="29"/>
  <c r="U105" i="29"/>
  <c r="T105" i="29"/>
  <c r="S105" i="29"/>
  <c r="R105" i="29"/>
  <c r="Q105" i="29"/>
  <c r="P105" i="29"/>
  <c r="O105" i="29"/>
  <c r="N105" i="29"/>
  <c r="M105" i="29"/>
  <c r="L105" i="29"/>
  <c r="K105" i="29"/>
  <c r="J105" i="29"/>
  <c r="I105" i="29"/>
  <c r="H105" i="29"/>
  <c r="G105" i="29"/>
  <c r="V104" i="29"/>
  <c r="U104" i="29"/>
  <c r="T104" i="29"/>
  <c r="S104" i="29"/>
  <c r="R104" i="29"/>
  <c r="Q104" i="29"/>
  <c r="P104" i="29"/>
  <c r="O104" i="29"/>
  <c r="N104" i="29"/>
  <c r="M104" i="29"/>
  <c r="L104" i="29"/>
  <c r="K104" i="29"/>
  <c r="J104" i="29"/>
  <c r="I104" i="29"/>
  <c r="H104" i="29"/>
  <c r="G104" i="29"/>
  <c r="V102" i="29"/>
  <c r="U102" i="29"/>
  <c r="T102" i="29"/>
  <c r="S102" i="29"/>
  <c r="R102" i="29"/>
  <c r="Q102" i="29"/>
  <c r="P102" i="29"/>
  <c r="O102" i="29"/>
  <c r="N102" i="29"/>
  <c r="M102" i="29"/>
  <c r="L102" i="29"/>
  <c r="K102" i="29"/>
  <c r="J102" i="29"/>
  <c r="I102" i="29"/>
  <c r="H102" i="29"/>
  <c r="G102" i="29"/>
  <c r="V101" i="29"/>
  <c r="U101" i="29"/>
  <c r="T101" i="29"/>
  <c r="S101" i="29"/>
  <c r="R101" i="29"/>
  <c r="Q101" i="29"/>
  <c r="P101" i="29"/>
  <c r="O101" i="29"/>
  <c r="N101" i="29"/>
  <c r="M101" i="29"/>
  <c r="L101" i="29"/>
  <c r="K101" i="29"/>
  <c r="J101" i="29"/>
  <c r="I101" i="29"/>
  <c r="H101" i="29"/>
  <c r="G101" i="29"/>
  <c r="V100" i="29"/>
  <c r="U100" i="29"/>
  <c r="T100" i="29"/>
  <c r="S100" i="29"/>
  <c r="R100" i="29"/>
  <c r="Q100" i="29"/>
  <c r="P100" i="29"/>
  <c r="O100" i="29"/>
  <c r="N100" i="29"/>
  <c r="M100" i="29"/>
  <c r="L100" i="29"/>
  <c r="K100" i="29"/>
  <c r="J100" i="29"/>
  <c r="I100" i="29"/>
  <c r="H100" i="29"/>
  <c r="G100" i="29"/>
  <c r="V99" i="29"/>
  <c r="U99" i="29"/>
  <c r="T99" i="29"/>
  <c r="S99" i="29"/>
  <c r="R99" i="29"/>
  <c r="Q99" i="29"/>
  <c r="P99" i="29"/>
  <c r="O99" i="29"/>
  <c r="N99" i="29"/>
  <c r="M99" i="29"/>
  <c r="L99" i="29"/>
  <c r="K99" i="29"/>
  <c r="J99" i="29"/>
  <c r="I99" i="29"/>
  <c r="H99" i="29"/>
  <c r="G99" i="29"/>
  <c r="V97" i="29"/>
  <c r="U97" i="29"/>
  <c r="T97" i="29"/>
  <c r="S97" i="29"/>
  <c r="R97" i="29"/>
  <c r="Q97" i="29"/>
  <c r="P97" i="29"/>
  <c r="O97" i="29"/>
  <c r="N97" i="29"/>
  <c r="M97" i="29"/>
  <c r="L97" i="29"/>
  <c r="K97" i="29"/>
  <c r="J97" i="29"/>
  <c r="I97" i="29"/>
  <c r="H97" i="29"/>
  <c r="G97" i="29"/>
  <c r="V96" i="29"/>
  <c r="U96" i="29"/>
  <c r="T96" i="29"/>
  <c r="S96" i="29"/>
  <c r="R96" i="29"/>
  <c r="Q96" i="29"/>
  <c r="P96" i="29"/>
  <c r="O96" i="29"/>
  <c r="N96" i="29"/>
  <c r="M96" i="29"/>
  <c r="L96" i="29"/>
  <c r="K96" i="29"/>
  <c r="J96" i="29"/>
  <c r="I96" i="29"/>
  <c r="H96" i="29"/>
  <c r="G96" i="29"/>
  <c r="V95" i="29"/>
  <c r="U95" i="29"/>
  <c r="T95" i="29"/>
  <c r="S95" i="29"/>
  <c r="R95" i="29"/>
  <c r="Q95" i="29"/>
  <c r="P95" i="29"/>
  <c r="O95" i="29"/>
  <c r="N95" i="29"/>
  <c r="M95" i="29"/>
  <c r="L95" i="29"/>
  <c r="K95" i="29"/>
  <c r="J95" i="29"/>
  <c r="I95" i="29"/>
  <c r="H95" i="29"/>
  <c r="G95" i="29"/>
  <c r="V94" i="29"/>
  <c r="U94" i="29"/>
  <c r="T94" i="29"/>
  <c r="S94" i="29"/>
  <c r="R94" i="29"/>
  <c r="Q94" i="29"/>
  <c r="P94" i="29"/>
  <c r="O94" i="29"/>
  <c r="N94" i="29"/>
  <c r="M94" i="29"/>
  <c r="L94" i="29"/>
  <c r="K94" i="29"/>
  <c r="J94" i="29"/>
  <c r="I94" i="29"/>
  <c r="H94" i="29"/>
  <c r="G94" i="29"/>
  <c r="V92" i="29"/>
  <c r="U92" i="29"/>
  <c r="T92" i="29"/>
  <c r="S92" i="29"/>
  <c r="R92" i="29"/>
  <c r="Q92" i="29"/>
  <c r="P92" i="29"/>
  <c r="O92" i="29"/>
  <c r="N92" i="29"/>
  <c r="M92" i="29"/>
  <c r="L92" i="29"/>
  <c r="K92" i="29"/>
  <c r="J92" i="29"/>
  <c r="I92" i="29"/>
  <c r="H92" i="29"/>
  <c r="G92" i="29"/>
  <c r="V91" i="29"/>
  <c r="U91" i="29"/>
  <c r="T91" i="29"/>
  <c r="S91" i="29"/>
  <c r="R91" i="29"/>
  <c r="Q91" i="29"/>
  <c r="P91" i="29"/>
  <c r="O91" i="29"/>
  <c r="N91" i="29"/>
  <c r="M91" i="29"/>
  <c r="L91" i="29"/>
  <c r="K91" i="29"/>
  <c r="J91" i="29"/>
  <c r="I91" i="29"/>
  <c r="H91" i="29"/>
  <c r="G91" i="29"/>
  <c r="J129" i="29" s="1"/>
  <c r="V90" i="29"/>
  <c r="U90" i="29"/>
  <c r="T90" i="29"/>
  <c r="S90" i="29"/>
  <c r="R90" i="29"/>
  <c r="Q90" i="29"/>
  <c r="P90" i="29"/>
  <c r="O90" i="29"/>
  <c r="N90" i="29"/>
  <c r="M90" i="29"/>
  <c r="L90" i="29"/>
  <c r="K90" i="29"/>
  <c r="J90" i="29"/>
  <c r="I90" i="29"/>
  <c r="H90" i="29"/>
  <c r="G90" i="29"/>
  <c r="J128" i="29" s="1"/>
  <c r="V89" i="29"/>
  <c r="U89" i="29"/>
  <c r="T89" i="29"/>
  <c r="S89" i="29"/>
  <c r="R89" i="29"/>
  <c r="Q89" i="29"/>
  <c r="P89" i="29"/>
  <c r="O89" i="29"/>
  <c r="N89" i="29"/>
  <c r="M89" i="29"/>
  <c r="L89" i="29"/>
  <c r="K89" i="29"/>
  <c r="J89" i="29"/>
  <c r="I89" i="29"/>
  <c r="H89" i="29"/>
  <c r="G89" i="29"/>
  <c r="V87" i="29"/>
  <c r="U87" i="29"/>
  <c r="T87" i="29"/>
  <c r="S87" i="29"/>
  <c r="R87" i="29"/>
  <c r="Q87" i="29"/>
  <c r="P87" i="29"/>
  <c r="O87" i="29"/>
  <c r="N87" i="29"/>
  <c r="M87" i="29"/>
  <c r="L87" i="29"/>
  <c r="K87" i="29"/>
  <c r="J87" i="29"/>
  <c r="I87" i="29"/>
  <c r="H87" i="29"/>
  <c r="G87" i="29"/>
  <c r="V86" i="29"/>
  <c r="U86" i="29"/>
  <c r="T86" i="29"/>
  <c r="S86" i="29"/>
  <c r="R86" i="29"/>
  <c r="Q86" i="29"/>
  <c r="P86" i="29"/>
  <c r="O86" i="29"/>
  <c r="N86" i="29"/>
  <c r="M86" i="29"/>
  <c r="L86" i="29"/>
  <c r="K86" i="29"/>
  <c r="J86" i="29"/>
  <c r="I86" i="29"/>
  <c r="H86" i="29"/>
  <c r="G86" i="29"/>
  <c r="V85" i="29"/>
  <c r="U85" i="29"/>
  <c r="T85" i="29"/>
  <c r="S85" i="29"/>
  <c r="R85" i="29"/>
  <c r="Q85" i="29"/>
  <c r="P85" i="29"/>
  <c r="O85" i="29"/>
  <c r="N85" i="29"/>
  <c r="M85" i="29"/>
  <c r="L85" i="29"/>
  <c r="K85" i="29"/>
  <c r="J85" i="29"/>
  <c r="I85" i="29"/>
  <c r="H85" i="29"/>
  <c r="G85" i="29"/>
  <c r="V84" i="29"/>
  <c r="U84" i="29"/>
  <c r="T84" i="29"/>
  <c r="S84" i="29"/>
  <c r="R84" i="29"/>
  <c r="Q84" i="29"/>
  <c r="P84" i="29"/>
  <c r="O84" i="29"/>
  <c r="N84" i="29"/>
  <c r="M84" i="29"/>
  <c r="L84" i="29"/>
  <c r="K84" i="29"/>
  <c r="J84" i="29"/>
  <c r="I84" i="29"/>
  <c r="H84" i="29"/>
  <c r="G84" i="29"/>
  <c r="AE82" i="29"/>
  <c r="AD82" i="29"/>
  <c r="AC82" i="29"/>
  <c r="AB82" i="29"/>
  <c r="Z82" i="29"/>
  <c r="Y82" i="29"/>
  <c r="X82" i="29"/>
  <c r="W82" i="29"/>
  <c r="F82" i="29"/>
  <c r="N130" i="3" s="1"/>
  <c r="AE81" i="29"/>
  <c r="AD81" i="29"/>
  <c r="AC81" i="29"/>
  <c r="AB81" i="29"/>
  <c r="Z81" i="29"/>
  <c r="Y81" i="29"/>
  <c r="X81" i="29"/>
  <c r="W81" i="29"/>
  <c r="F81" i="29"/>
  <c r="N129" i="3" s="1"/>
  <c r="AE80" i="29"/>
  <c r="AD80" i="29"/>
  <c r="AC80" i="29"/>
  <c r="AB80" i="29"/>
  <c r="Z80" i="29"/>
  <c r="Y80" i="29"/>
  <c r="X80" i="29"/>
  <c r="W80" i="29"/>
  <c r="F80" i="29"/>
  <c r="N128" i="3" s="1"/>
  <c r="E80" i="29"/>
  <c r="AE79" i="29"/>
  <c r="AD79" i="29"/>
  <c r="AC79" i="29"/>
  <c r="AB79" i="29"/>
  <c r="Z79" i="29"/>
  <c r="Y79" i="29"/>
  <c r="X79" i="29"/>
  <c r="W79" i="29"/>
  <c r="F79" i="29"/>
  <c r="N127" i="3" s="1"/>
  <c r="AE78" i="29"/>
  <c r="AD78" i="29"/>
  <c r="AC78" i="29"/>
  <c r="AB78" i="29"/>
  <c r="Z78" i="29"/>
  <c r="Y78" i="29"/>
  <c r="X78" i="29"/>
  <c r="W78" i="29"/>
  <c r="F78" i="29"/>
  <c r="N126" i="3" s="1"/>
  <c r="AE77" i="29"/>
  <c r="AD77" i="29"/>
  <c r="AC77" i="29"/>
  <c r="AB77" i="29"/>
  <c r="Z77" i="29"/>
  <c r="Y77" i="29"/>
  <c r="X77" i="29"/>
  <c r="W77" i="29"/>
  <c r="F77" i="29"/>
  <c r="N125" i="3" s="1"/>
  <c r="AE76" i="29"/>
  <c r="AD76" i="29"/>
  <c r="AC76" i="29"/>
  <c r="AB76" i="29"/>
  <c r="Z76" i="29"/>
  <c r="Y76" i="29"/>
  <c r="X76" i="29"/>
  <c r="W76" i="29"/>
  <c r="F76" i="29"/>
  <c r="N124" i="3" s="1"/>
  <c r="AE75" i="29"/>
  <c r="AD75" i="29"/>
  <c r="AC75" i="29"/>
  <c r="AB75" i="29"/>
  <c r="Z75" i="29"/>
  <c r="Y75" i="29"/>
  <c r="X75" i="29"/>
  <c r="W75" i="29"/>
  <c r="F75" i="29"/>
  <c r="N123" i="3" s="1"/>
  <c r="AE74" i="29"/>
  <c r="AD74" i="29"/>
  <c r="AC74" i="29"/>
  <c r="AB74" i="29"/>
  <c r="Z74" i="29"/>
  <c r="Y74" i="29"/>
  <c r="X74" i="29"/>
  <c r="W74" i="29"/>
  <c r="F74" i="29"/>
  <c r="N122" i="3" s="1"/>
  <c r="E74" i="29"/>
  <c r="AE73" i="29"/>
  <c r="AD73" i="29"/>
  <c r="AC73" i="29"/>
  <c r="AB73" i="29"/>
  <c r="Z73" i="29"/>
  <c r="Y73" i="29"/>
  <c r="X73" i="29"/>
  <c r="W73" i="29"/>
  <c r="F73" i="29"/>
  <c r="N121" i="3" s="1"/>
  <c r="AE72" i="29"/>
  <c r="AD72" i="29"/>
  <c r="AC72" i="29"/>
  <c r="AB72" i="29"/>
  <c r="Z72" i="29"/>
  <c r="Y72" i="29"/>
  <c r="X72" i="29"/>
  <c r="W72" i="29"/>
  <c r="F72" i="29"/>
  <c r="N120" i="3" s="1"/>
  <c r="AE71" i="29"/>
  <c r="AD71" i="29"/>
  <c r="AC71" i="29"/>
  <c r="AB71" i="29"/>
  <c r="Z71" i="29"/>
  <c r="Y71" i="29"/>
  <c r="X71" i="29"/>
  <c r="W71" i="29"/>
  <c r="F71" i="29"/>
  <c r="N119" i="3" s="1"/>
  <c r="AE70" i="29"/>
  <c r="AD70" i="29"/>
  <c r="AC70" i="29"/>
  <c r="AB70" i="29"/>
  <c r="Z70" i="29"/>
  <c r="Y70" i="29"/>
  <c r="X70" i="29"/>
  <c r="W70" i="29"/>
  <c r="F70" i="29"/>
  <c r="N118" i="3" s="1"/>
  <c r="E70" i="29"/>
  <c r="C70" i="29"/>
  <c r="AE69" i="29"/>
  <c r="AD69" i="29"/>
  <c r="AC69" i="29"/>
  <c r="AB69" i="29"/>
  <c r="Z69" i="29"/>
  <c r="Y69" i="29"/>
  <c r="X69" i="29"/>
  <c r="W69" i="29"/>
  <c r="F69" i="29"/>
  <c r="N117" i="3" s="1"/>
  <c r="AE68" i="29"/>
  <c r="AD68" i="29"/>
  <c r="AC68" i="29"/>
  <c r="AB68" i="29"/>
  <c r="Z68" i="29"/>
  <c r="Y68" i="29"/>
  <c r="X68" i="29"/>
  <c r="W68" i="29"/>
  <c r="F68" i="29"/>
  <c r="N116" i="3" s="1"/>
  <c r="AE67" i="29"/>
  <c r="AD67" i="29"/>
  <c r="AC67" i="29"/>
  <c r="AB67" i="29"/>
  <c r="Z67" i="29"/>
  <c r="Y67" i="29"/>
  <c r="X67" i="29"/>
  <c r="W67" i="29"/>
  <c r="F67" i="29"/>
  <c r="N115" i="3" s="1"/>
  <c r="AE66" i="29"/>
  <c r="AD66" i="29"/>
  <c r="AC66" i="29"/>
  <c r="AB66" i="29"/>
  <c r="Z66" i="29"/>
  <c r="Y66" i="29"/>
  <c r="X66" i="29"/>
  <c r="W66" i="29"/>
  <c r="F66" i="29"/>
  <c r="N114" i="3" s="1"/>
  <c r="AE65" i="29"/>
  <c r="AD65" i="29"/>
  <c r="AC65" i="29"/>
  <c r="AB65" i="29"/>
  <c r="Z65" i="29"/>
  <c r="Y65" i="29"/>
  <c r="X65" i="29"/>
  <c r="W65" i="29"/>
  <c r="F65" i="29"/>
  <c r="N113" i="3" s="1"/>
  <c r="E65" i="29"/>
  <c r="C65" i="29"/>
  <c r="B65" i="29"/>
  <c r="AE63" i="29"/>
  <c r="AD63" i="29"/>
  <c r="AC63" i="29"/>
  <c r="AB63" i="29"/>
  <c r="Z63" i="29"/>
  <c r="Y63" i="29"/>
  <c r="X63" i="29"/>
  <c r="W63" i="29"/>
  <c r="F63" i="29"/>
  <c r="AE62" i="29"/>
  <c r="AD62" i="29"/>
  <c r="AC62" i="29"/>
  <c r="AB62" i="29"/>
  <c r="Z62" i="29"/>
  <c r="Y62" i="29"/>
  <c r="X62" i="29"/>
  <c r="W62" i="29"/>
  <c r="F62" i="29"/>
  <c r="N106" i="3" s="1"/>
  <c r="AE61" i="29"/>
  <c r="AD61" i="29"/>
  <c r="AC61" i="29"/>
  <c r="AB61" i="29"/>
  <c r="Z61" i="29"/>
  <c r="Y61" i="29"/>
  <c r="X61" i="29"/>
  <c r="W61" i="29"/>
  <c r="F61" i="29"/>
  <c r="N105" i="3" s="1"/>
  <c r="AE60" i="29"/>
  <c r="AD60" i="29"/>
  <c r="AC60" i="29"/>
  <c r="AB60" i="29"/>
  <c r="Z60" i="29"/>
  <c r="Y60" i="29"/>
  <c r="X60" i="29"/>
  <c r="W60" i="29"/>
  <c r="F60" i="29"/>
  <c r="N104" i="3" s="1"/>
  <c r="AE59" i="29"/>
  <c r="AD59" i="29"/>
  <c r="AC59" i="29"/>
  <c r="AB59" i="29"/>
  <c r="Z59" i="29"/>
  <c r="Y59" i="29"/>
  <c r="X59" i="29"/>
  <c r="W59" i="29"/>
  <c r="F59" i="29"/>
  <c r="N103" i="3" s="1"/>
  <c r="E59" i="29"/>
  <c r="AE58" i="29"/>
  <c r="AD58" i="29"/>
  <c r="AC58" i="29"/>
  <c r="AB58" i="29"/>
  <c r="Z58" i="29"/>
  <c r="Y58" i="29"/>
  <c r="X58" i="29"/>
  <c r="W58" i="29"/>
  <c r="F58" i="29"/>
  <c r="N102" i="3" s="1"/>
  <c r="AE57" i="29"/>
  <c r="AD57" i="29"/>
  <c r="AC57" i="29"/>
  <c r="AB57" i="29"/>
  <c r="Z57" i="29"/>
  <c r="Y57" i="29"/>
  <c r="X57" i="29"/>
  <c r="W57" i="29"/>
  <c r="F57" i="29"/>
  <c r="N101" i="3" s="1"/>
  <c r="AE56" i="29"/>
  <c r="AD56" i="29"/>
  <c r="AC56" i="29"/>
  <c r="AB56" i="29"/>
  <c r="Z56" i="29"/>
  <c r="Y56" i="29"/>
  <c r="X56" i="29"/>
  <c r="W56" i="29"/>
  <c r="F56" i="29"/>
  <c r="N100" i="3" s="1"/>
  <c r="AE55" i="29"/>
  <c r="AD55" i="29"/>
  <c r="AC55" i="29"/>
  <c r="AB55" i="29"/>
  <c r="Z55" i="29"/>
  <c r="Y55" i="29"/>
  <c r="X55" i="29"/>
  <c r="W55" i="29"/>
  <c r="F55" i="29"/>
  <c r="N99" i="3" s="1"/>
  <c r="AE54" i="29"/>
  <c r="AD54" i="29"/>
  <c r="AC54" i="29"/>
  <c r="AB54" i="29"/>
  <c r="Z54" i="29"/>
  <c r="Y54" i="29"/>
  <c r="X54" i="29"/>
  <c r="W54" i="29"/>
  <c r="F54" i="29"/>
  <c r="N98" i="3" s="1"/>
  <c r="AE53" i="29"/>
  <c r="AD53" i="29"/>
  <c r="AC53" i="29"/>
  <c r="AB53" i="29"/>
  <c r="Z53" i="29"/>
  <c r="Y53" i="29"/>
  <c r="X53" i="29"/>
  <c r="W53" i="29"/>
  <c r="F53" i="29"/>
  <c r="N97" i="3" s="1"/>
  <c r="AE52" i="29"/>
  <c r="AD52" i="29"/>
  <c r="AC52" i="29"/>
  <c r="AB52" i="29"/>
  <c r="Z52" i="29"/>
  <c r="Y52" i="29"/>
  <c r="X52" i="29"/>
  <c r="W52" i="29"/>
  <c r="F52" i="29"/>
  <c r="N96" i="3" s="1"/>
  <c r="E52" i="29"/>
  <c r="C52" i="29"/>
  <c r="AE51" i="29"/>
  <c r="AD51" i="29"/>
  <c r="AC51" i="29"/>
  <c r="AB51" i="29"/>
  <c r="Z51" i="29"/>
  <c r="Y51" i="29"/>
  <c r="X51" i="29"/>
  <c r="W51" i="29"/>
  <c r="F51" i="29"/>
  <c r="N95" i="3" s="1"/>
  <c r="AE50" i="29"/>
  <c r="AD50" i="29"/>
  <c r="AC50" i="29"/>
  <c r="AB50" i="29"/>
  <c r="Z50" i="29"/>
  <c r="Y50" i="29"/>
  <c r="X50" i="29"/>
  <c r="W50" i="29"/>
  <c r="F50" i="29"/>
  <c r="N94" i="3" s="1"/>
  <c r="AE49" i="29"/>
  <c r="AD49" i="29"/>
  <c r="AC49" i="29"/>
  <c r="AB49" i="29"/>
  <c r="Z49" i="29"/>
  <c r="Y49" i="29"/>
  <c r="X49" i="29"/>
  <c r="W49" i="29"/>
  <c r="F49" i="29"/>
  <c r="N93" i="3" s="1"/>
  <c r="E49" i="29"/>
  <c r="AE48" i="29"/>
  <c r="AD48" i="29"/>
  <c r="AC48" i="29"/>
  <c r="AB48" i="29"/>
  <c r="Z48" i="29"/>
  <c r="Y48" i="29"/>
  <c r="X48" i="29"/>
  <c r="W48" i="29"/>
  <c r="F48" i="29"/>
  <c r="N92" i="3" s="1"/>
  <c r="AE47" i="29"/>
  <c r="AD47" i="29"/>
  <c r="AC47" i="29"/>
  <c r="AB47" i="29"/>
  <c r="Z47" i="29"/>
  <c r="Y47" i="29"/>
  <c r="X47" i="29"/>
  <c r="W47" i="29"/>
  <c r="F47" i="29"/>
  <c r="N91" i="3" s="1"/>
  <c r="AE46" i="29"/>
  <c r="AD46" i="29"/>
  <c r="AC46" i="29"/>
  <c r="AB46" i="29"/>
  <c r="Z46" i="29"/>
  <c r="Y46" i="29"/>
  <c r="X46" i="29"/>
  <c r="W46" i="29"/>
  <c r="F46" i="29"/>
  <c r="N90" i="3" s="1"/>
  <c r="AE45" i="29"/>
  <c r="AD45" i="29"/>
  <c r="AC45" i="29"/>
  <c r="AB45" i="29"/>
  <c r="Z45" i="29"/>
  <c r="Y45" i="29"/>
  <c r="X45" i="29"/>
  <c r="W45" i="29"/>
  <c r="F45" i="29"/>
  <c r="N89" i="3" s="1"/>
  <c r="AE44" i="29"/>
  <c r="AD44" i="29"/>
  <c r="AC44" i="29"/>
  <c r="AB44" i="29"/>
  <c r="Z44" i="29"/>
  <c r="Y44" i="29"/>
  <c r="X44" i="29"/>
  <c r="W44" i="29"/>
  <c r="F44" i="29"/>
  <c r="N88" i="3" s="1"/>
  <c r="E44" i="29"/>
  <c r="AE43" i="29"/>
  <c r="AD43" i="29"/>
  <c r="AC43" i="29"/>
  <c r="AB43" i="29"/>
  <c r="Z43" i="29"/>
  <c r="Y43" i="29"/>
  <c r="X43" i="29"/>
  <c r="W43" i="29"/>
  <c r="F43" i="29"/>
  <c r="N87" i="3" s="1"/>
  <c r="AE42" i="29"/>
  <c r="AD42" i="29"/>
  <c r="AC42" i="29"/>
  <c r="AB42" i="29"/>
  <c r="Z42" i="29"/>
  <c r="Y42" i="29"/>
  <c r="X42" i="29"/>
  <c r="W42" i="29"/>
  <c r="F42" i="29"/>
  <c r="N86" i="3" s="1"/>
  <c r="AE41" i="29"/>
  <c r="AD41" i="29"/>
  <c r="AC41" i="29"/>
  <c r="AB41" i="29"/>
  <c r="Z41" i="29"/>
  <c r="Y41" i="29"/>
  <c r="X41" i="29"/>
  <c r="W41" i="29"/>
  <c r="F41" i="29"/>
  <c r="N85" i="3" s="1"/>
  <c r="AE40" i="29"/>
  <c r="AD40" i="29"/>
  <c r="AC40" i="29"/>
  <c r="AB40" i="29"/>
  <c r="Z40" i="29"/>
  <c r="Y40" i="29"/>
  <c r="X40" i="29"/>
  <c r="W40" i="29"/>
  <c r="F40" i="29"/>
  <c r="N84" i="3" s="1"/>
  <c r="AE39" i="29"/>
  <c r="AD39" i="29"/>
  <c r="AC39" i="29"/>
  <c r="AB39" i="29"/>
  <c r="Z39" i="29"/>
  <c r="Y39" i="29"/>
  <c r="X39" i="29"/>
  <c r="W39" i="29"/>
  <c r="F39" i="29"/>
  <c r="N83" i="3" s="1"/>
  <c r="E39" i="29"/>
  <c r="C39" i="29"/>
  <c r="B39" i="29"/>
  <c r="AE37" i="29"/>
  <c r="AD37" i="29"/>
  <c r="AC37" i="29"/>
  <c r="AB37" i="29"/>
  <c r="Z37" i="29"/>
  <c r="Y37" i="29"/>
  <c r="X37" i="29"/>
  <c r="W37" i="29"/>
  <c r="F37" i="29"/>
  <c r="N77" i="3" s="1"/>
  <c r="AE36" i="29"/>
  <c r="AD36" i="29"/>
  <c r="AC36" i="29"/>
  <c r="AB36" i="29"/>
  <c r="Z36" i="29"/>
  <c r="Y36" i="29"/>
  <c r="X36" i="29"/>
  <c r="W36" i="29"/>
  <c r="F36" i="29"/>
  <c r="N76" i="3" s="1"/>
  <c r="AE35" i="29"/>
  <c r="AD35" i="29"/>
  <c r="AC35" i="29"/>
  <c r="AB35" i="29"/>
  <c r="Z35" i="29"/>
  <c r="Y35" i="29"/>
  <c r="X35" i="29"/>
  <c r="W35" i="29"/>
  <c r="F35" i="29"/>
  <c r="N75" i="3" s="1"/>
  <c r="E35" i="29"/>
  <c r="AE34" i="29"/>
  <c r="AD34" i="29"/>
  <c r="AC34" i="29"/>
  <c r="AB34" i="29"/>
  <c r="Z34" i="29"/>
  <c r="Y34" i="29"/>
  <c r="X34" i="29"/>
  <c r="W34" i="29"/>
  <c r="F34" i="29"/>
  <c r="N74" i="3" s="1"/>
  <c r="AE33" i="29"/>
  <c r="AD33" i="29"/>
  <c r="AC33" i="29"/>
  <c r="AB33" i="29"/>
  <c r="Z33" i="29"/>
  <c r="Y33" i="29"/>
  <c r="X33" i="29"/>
  <c r="W33" i="29"/>
  <c r="F33" i="29"/>
  <c r="N73" i="3" s="1"/>
  <c r="AE32" i="29"/>
  <c r="AD32" i="29"/>
  <c r="AC32" i="29"/>
  <c r="AB32" i="29"/>
  <c r="Z32" i="29"/>
  <c r="Y32" i="29"/>
  <c r="X32" i="29"/>
  <c r="W32" i="29"/>
  <c r="F32" i="29"/>
  <c r="N72" i="3" s="1"/>
  <c r="AE31" i="29"/>
  <c r="AD31" i="29"/>
  <c r="AC31" i="29"/>
  <c r="AB31" i="29"/>
  <c r="Z31" i="29"/>
  <c r="Y31" i="29"/>
  <c r="X31" i="29"/>
  <c r="W31" i="29"/>
  <c r="F31" i="29"/>
  <c r="N71" i="3" s="1"/>
  <c r="AE30" i="29"/>
  <c r="AD30" i="29"/>
  <c r="AC30" i="29"/>
  <c r="AB30" i="29"/>
  <c r="Z30" i="29"/>
  <c r="Y30" i="29"/>
  <c r="X30" i="29"/>
  <c r="W30" i="29"/>
  <c r="F30" i="29"/>
  <c r="N70" i="3" s="1"/>
  <c r="E30" i="29"/>
  <c r="C30" i="29"/>
  <c r="AE29" i="29"/>
  <c r="AD29" i="29"/>
  <c r="AC29" i="29"/>
  <c r="AB29" i="29"/>
  <c r="Z29" i="29"/>
  <c r="Y29" i="29"/>
  <c r="X29" i="29"/>
  <c r="W29" i="29"/>
  <c r="F29" i="29"/>
  <c r="N69" i="3" s="1"/>
  <c r="AE28" i="29"/>
  <c r="AD28" i="29"/>
  <c r="AC28" i="29"/>
  <c r="AB28" i="29"/>
  <c r="Z28" i="29"/>
  <c r="Y28" i="29"/>
  <c r="X28" i="29"/>
  <c r="W28" i="29"/>
  <c r="F28" i="29"/>
  <c r="N68" i="3" s="1"/>
  <c r="AE27" i="29"/>
  <c r="AD27" i="29"/>
  <c r="AC27" i="29"/>
  <c r="AB27" i="29"/>
  <c r="Z27" i="29"/>
  <c r="Y27" i="29"/>
  <c r="X27" i="29"/>
  <c r="W27" i="29"/>
  <c r="F27" i="29"/>
  <c r="N67" i="3" s="1"/>
  <c r="AE26" i="29"/>
  <c r="AD26" i="29"/>
  <c r="AC26" i="29"/>
  <c r="AB26" i="29"/>
  <c r="Z26" i="29"/>
  <c r="Y26" i="29"/>
  <c r="X26" i="29"/>
  <c r="W26" i="29"/>
  <c r="F26" i="29"/>
  <c r="N66" i="3" s="1"/>
  <c r="AE25" i="29"/>
  <c r="AD25" i="29"/>
  <c r="AC25" i="29"/>
  <c r="AB25" i="29"/>
  <c r="Z25" i="29"/>
  <c r="Y25" i="29"/>
  <c r="X25" i="29"/>
  <c r="W25" i="29"/>
  <c r="F25" i="29"/>
  <c r="N65" i="3" s="1"/>
  <c r="E25" i="29"/>
  <c r="AE24" i="29"/>
  <c r="AD24" i="29"/>
  <c r="AC24" i="29"/>
  <c r="AB24" i="29"/>
  <c r="Z24" i="29"/>
  <c r="Y24" i="29"/>
  <c r="X24" i="29"/>
  <c r="W24" i="29"/>
  <c r="F24" i="29"/>
  <c r="N64" i="3" s="1"/>
  <c r="AE23" i="29"/>
  <c r="AD23" i="29"/>
  <c r="AC23" i="29"/>
  <c r="AB23" i="29"/>
  <c r="Z23" i="29"/>
  <c r="Y23" i="29"/>
  <c r="X23" i="29"/>
  <c r="W23" i="29"/>
  <c r="F23" i="29"/>
  <c r="N63" i="3" s="1"/>
  <c r="AE22" i="29"/>
  <c r="AD22" i="29"/>
  <c r="AC22" i="29"/>
  <c r="AB22" i="29"/>
  <c r="Z22" i="29"/>
  <c r="Y22" i="29"/>
  <c r="X22" i="29"/>
  <c r="W22" i="29"/>
  <c r="F22" i="29"/>
  <c r="N62" i="3" s="1"/>
  <c r="AE21" i="29"/>
  <c r="AD21" i="29"/>
  <c r="AC21" i="29"/>
  <c r="AB21" i="29"/>
  <c r="Z21" i="29"/>
  <c r="Y21" i="29"/>
  <c r="X21" i="29"/>
  <c r="W21" i="29"/>
  <c r="F21" i="29"/>
  <c r="N61" i="3" s="1"/>
  <c r="E21" i="29"/>
  <c r="C21" i="29"/>
  <c r="AE20" i="29"/>
  <c r="AD20" i="29"/>
  <c r="AC20" i="29"/>
  <c r="AB20" i="29"/>
  <c r="Z20" i="29"/>
  <c r="Y20" i="29"/>
  <c r="X20" i="29"/>
  <c r="W20" i="29"/>
  <c r="F20" i="29"/>
  <c r="N60" i="3" s="1"/>
  <c r="AE19" i="29"/>
  <c r="AD19" i="29"/>
  <c r="AC19" i="29"/>
  <c r="AB19" i="29"/>
  <c r="Z19" i="29"/>
  <c r="Y19" i="29"/>
  <c r="X19" i="29"/>
  <c r="W19" i="29"/>
  <c r="F19" i="29"/>
  <c r="N59" i="3" s="1"/>
  <c r="AE18" i="29"/>
  <c r="AD18" i="29"/>
  <c r="AC18" i="29"/>
  <c r="AB18" i="29"/>
  <c r="Z18" i="29"/>
  <c r="Y18" i="29"/>
  <c r="X18" i="29"/>
  <c r="W18" i="29"/>
  <c r="F18" i="29"/>
  <c r="N58" i="3" s="1"/>
  <c r="E18" i="29"/>
  <c r="AE17" i="29"/>
  <c r="AD17" i="29"/>
  <c r="AC17" i="29"/>
  <c r="AB17" i="29"/>
  <c r="Z17" i="29"/>
  <c r="Y17" i="29"/>
  <c r="X17" i="29"/>
  <c r="W17" i="29"/>
  <c r="F17" i="29"/>
  <c r="N57" i="3" s="1"/>
  <c r="AE16" i="29"/>
  <c r="AD16" i="29"/>
  <c r="AC16" i="29"/>
  <c r="AB16" i="29"/>
  <c r="Z16" i="29"/>
  <c r="Y16" i="29"/>
  <c r="X16" i="29"/>
  <c r="W16" i="29"/>
  <c r="F16" i="29"/>
  <c r="N56" i="3" s="1"/>
  <c r="AE15" i="29"/>
  <c r="AD15" i="29"/>
  <c r="AC15" i="29"/>
  <c r="AB15" i="29"/>
  <c r="Z15" i="29"/>
  <c r="Y15" i="29"/>
  <c r="X15" i="29"/>
  <c r="W15" i="29"/>
  <c r="F15" i="29"/>
  <c r="N55" i="3" s="1"/>
  <c r="E15" i="29"/>
  <c r="AE14" i="29"/>
  <c r="AD14" i="29"/>
  <c r="AC14" i="29"/>
  <c r="AB14" i="29"/>
  <c r="Z14" i="29"/>
  <c r="Y14" i="29"/>
  <c r="X14" i="29"/>
  <c r="W14" i="29"/>
  <c r="F14" i="29"/>
  <c r="N54" i="3" s="1"/>
  <c r="AE13" i="29"/>
  <c r="AD13" i="29"/>
  <c r="AC13" i="29"/>
  <c r="AB13" i="29"/>
  <c r="Z13" i="29"/>
  <c r="Y13" i="29"/>
  <c r="X13" i="29"/>
  <c r="W13" i="29"/>
  <c r="F13" i="29"/>
  <c r="N53" i="3" s="1"/>
  <c r="AE12" i="29"/>
  <c r="AD12" i="29"/>
  <c r="AC12" i="29"/>
  <c r="AB12" i="29"/>
  <c r="Z12" i="29"/>
  <c r="Y12" i="29"/>
  <c r="X12" i="29"/>
  <c r="W12" i="29"/>
  <c r="F12" i="29"/>
  <c r="N52" i="3" s="1"/>
  <c r="E12" i="29"/>
  <c r="C12" i="29"/>
  <c r="B12" i="29"/>
  <c r="C10" i="29"/>
  <c r="C9" i="29"/>
  <c r="C8" i="29"/>
  <c r="F5" i="29"/>
  <c r="F4" i="29"/>
  <c r="V3" i="29"/>
  <c r="U3" i="29"/>
  <c r="T3" i="29"/>
  <c r="S3" i="29"/>
  <c r="R3" i="29"/>
  <c r="Q3" i="29"/>
  <c r="P3" i="29"/>
  <c r="O3" i="29"/>
  <c r="N3" i="29"/>
  <c r="M3" i="29"/>
  <c r="L3" i="29"/>
  <c r="K3" i="29"/>
  <c r="J3" i="29"/>
  <c r="I3" i="29"/>
  <c r="H3" i="29"/>
  <c r="G3" i="29"/>
  <c r="F3" i="29"/>
  <c r="F2" i="29"/>
  <c r="F107" i="3"/>
  <c r="N107" i="3" s="1"/>
  <c r="C6" i="28"/>
  <c r="C7" i="28"/>
  <c r="C8" i="28"/>
  <c r="C9" i="28"/>
  <c r="C10" i="28"/>
  <c r="C11" i="28"/>
  <c r="C12" i="28"/>
  <c r="C13" i="28"/>
  <c r="C14" i="28"/>
  <c r="C15" i="28"/>
  <c r="C16" i="28"/>
  <c r="C17" i="28"/>
  <c r="C18" i="28"/>
  <c r="C19" i="28"/>
  <c r="C5" i="28"/>
  <c r="N6" i="28"/>
  <c r="O6" i="28" s="1"/>
  <c r="N7" i="28"/>
  <c r="N8" i="28"/>
  <c r="O8" i="28" s="1"/>
  <c r="N9" i="28"/>
  <c r="N10" i="28"/>
  <c r="O10" i="28" s="1"/>
  <c r="N11" i="28"/>
  <c r="N12" i="28"/>
  <c r="O12" i="28" s="1"/>
  <c r="N13" i="28"/>
  <c r="N14" i="28"/>
  <c r="O14" i="28" s="1"/>
  <c r="N15" i="28"/>
  <c r="N16" i="28"/>
  <c r="O16" i="28" s="1"/>
  <c r="N17" i="28"/>
  <c r="N18" i="28"/>
  <c r="O18" i="28" s="1"/>
  <c r="N19" i="28"/>
  <c r="O7" i="28"/>
  <c r="O9" i="28"/>
  <c r="O11" i="28"/>
  <c r="O13" i="28"/>
  <c r="O15" i="28"/>
  <c r="O17" i="28"/>
  <c r="O19" i="28"/>
  <c r="N5" i="28"/>
  <c r="O5" i="28" s="1"/>
  <c r="I8" i="3" s="1"/>
  <c r="D2" i="25"/>
  <c r="C7" i="26"/>
  <c r="J50" i="27"/>
  <c r="J49" i="27"/>
  <c r="J48" i="27"/>
  <c r="V37" i="27"/>
  <c r="U37" i="27"/>
  <c r="T37" i="27"/>
  <c r="S37" i="27"/>
  <c r="R37" i="27"/>
  <c r="Q37" i="27"/>
  <c r="P37" i="27"/>
  <c r="O37" i="27"/>
  <c r="N37" i="27"/>
  <c r="M37" i="27"/>
  <c r="L37" i="27"/>
  <c r="K37" i="27"/>
  <c r="J37" i="27"/>
  <c r="I37" i="27"/>
  <c r="H37" i="27"/>
  <c r="G37" i="27"/>
  <c r="V36" i="27"/>
  <c r="U36" i="27"/>
  <c r="T36" i="27"/>
  <c r="S36" i="27"/>
  <c r="R36" i="27"/>
  <c r="Q36" i="27"/>
  <c r="P36" i="27"/>
  <c r="O36" i="27"/>
  <c r="N36" i="27"/>
  <c r="M36" i="27"/>
  <c r="L36" i="27"/>
  <c r="K36" i="27"/>
  <c r="J36" i="27"/>
  <c r="I36" i="27"/>
  <c r="H36" i="27"/>
  <c r="G36" i="27"/>
  <c r="V35" i="27"/>
  <c r="U35" i="27"/>
  <c r="T35" i="27"/>
  <c r="S35" i="27"/>
  <c r="R35" i="27"/>
  <c r="Q35" i="27"/>
  <c r="P35" i="27"/>
  <c r="O35" i="27"/>
  <c r="N35" i="27"/>
  <c r="M35" i="27"/>
  <c r="L35" i="27"/>
  <c r="K35" i="27"/>
  <c r="J35" i="27"/>
  <c r="I35" i="27"/>
  <c r="H35" i="27"/>
  <c r="G35" i="27"/>
  <c r="V34" i="27"/>
  <c r="U34" i="27"/>
  <c r="T34" i="27"/>
  <c r="S34" i="27"/>
  <c r="R34" i="27"/>
  <c r="Q34" i="27"/>
  <c r="P34" i="27"/>
  <c r="O34" i="27"/>
  <c r="N34" i="27"/>
  <c r="M34" i="27"/>
  <c r="L34" i="27"/>
  <c r="K34" i="27"/>
  <c r="J34" i="27"/>
  <c r="I34" i="27"/>
  <c r="H34" i="27"/>
  <c r="G34" i="27"/>
  <c r="AE32" i="27"/>
  <c r="AD32" i="27"/>
  <c r="AC32" i="27"/>
  <c r="AB32" i="27"/>
  <c r="Z32" i="27"/>
  <c r="Y32" i="27"/>
  <c r="X32" i="27"/>
  <c r="W32" i="27"/>
  <c r="F32" i="27"/>
  <c r="AE31" i="27"/>
  <c r="AD31" i="27"/>
  <c r="AC31" i="27"/>
  <c r="AB31" i="27"/>
  <c r="Z31" i="27"/>
  <c r="Y31" i="27"/>
  <c r="X31" i="27"/>
  <c r="W31" i="27"/>
  <c r="F31" i="27"/>
  <c r="AE30" i="27"/>
  <c r="AD30" i="27"/>
  <c r="AC30" i="27"/>
  <c r="AB30" i="27"/>
  <c r="Z30" i="27"/>
  <c r="Y30" i="27"/>
  <c r="X30" i="27"/>
  <c r="W30" i="27"/>
  <c r="F30" i="27"/>
  <c r="E30" i="27"/>
  <c r="AE29" i="27"/>
  <c r="AD29" i="27"/>
  <c r="AC29" i="27"/>
  <c r="AB29" i="27"/>
  <c r="Z29" i="27"/>
  <c r="Y29" i="27"/>
  <c r="X29" i="27"/>
  <c r="W29" i="27"/>
  <c r="F29" i="27"/>
  <c r="AE28" i="27"/>
  <c r="AD28" i="27"/>
  <c r="AC28" i="27"/>
  <c r="AB28" i="27"/>
  <c r="Z28" i="27"/>
  <c r="Y28" i="27"/>
  <c r="X28" i="27"/>
  <c r="W28" i="27"/>
  <c r="F28" i="27"/>
  <c r="E28" i="27"/>
  <c r="AE27" i="27"/>
  <c r="AD27" i="27"/>
  <c r="AC27" i="27"/>
  <c r="AB27" i="27"/>
  <c r="Z27" i="27"/>
  <c r="Y27" i="27"/>
  <c r="X27" i="27"/>
  <c r="W27" i="27"/>
  <c r="F27" i="27"/>
  <c r="AE26" i="27"/>
  <c r="AD26" i="27"/>
  <c r="AC26" i="27"/>
  <c r="AB26" i="27"/>
  <c r="Z26" i="27"/>
  <c r="Y26" i="27"/>
  <c r="X26" i="27"/>
  <c r="W26" i="27"/>
  <c r="F26" i="27"/>
  <c r="AE25" i="27"/>
  <c r="AD25" i="27"/>
  <c r="AC25" i="27"/>
  <c r="AB25" i="27"/>
  <c r="Z25" i="27"/>
  <c r="Y25" i="27"/>
  <c r="X25" i="27"/>
  <c r="W25" i="27"/>
  <c r="F25" i="27"/>
  <c r="E25" i="27"/>
  <c r="C25" i="27"/>
  <c r="AE24" i="27"/>
  <c r="AD24" i="27"/>
  <c r="AC24" i="27"/>
  <c r="AB24" i="27"/>
  <c r="Z24" i="27"/>
  <c r="Y24" i="27"/>
  <c r="X24" i="27"/>
  <c r="W24" i="27"/>
  <c r="F24" i="27"/>
  <c r="AE23" i="27"/>
  <c r="AD23" i="27"/>
  <c r="AC23" i="27"/>
  <c r="AB23" i="27"/>
  <c r="Z23" i="27"/>
  <c r="Y23" i="27"/>
  <c r="X23" i="27"/>
  <c r="W23" i="27"/>
  <c r="F23" i="27"/>
  <c r="AE22" i="27"/>
  <c r="AD22" i="27"/>
  <c r="AC22" i="27"/>
  <c r="AB22" i="27"/>
  <c r="Z22" i="27"/>
  <c r="Y22" i="27"/>
  <c r="X22" i="27"/>
  <c r="W22" i="27"/>
  <c r="F22" i="27"/>
  <c r="E22" i="27"/>
  <c r="AE21" i="27"/>
  <c r="AD21" i="27"/>
  <c r="AC21" i="27"/>
  <c r="AB21" i="27"/>
  <c r="Z21" i="27"/>
  <c r="Y21" i="27"/>
  <c r="X21" i="27"/>
  <c r="W21" i="27"/>
  <c r="F21" i="27"/>
  <c r="AE20" i="27"/>
  <c r="AD20" i="27"/>
  <c r="AC20" i="27"/>
  <c r="AB20" i="27"/>
  <c r="Z20" i="27"/>
  <c r="Y20" i="27"/>
  <c r="X20" i="27"/>
  <c r="W20" i="27"/>
  <c r="F20" i="27"/>
  <c r="AE19" i="27"/>
  <c r="AD19" i="27"/>
  <c r="AC19" i="27"/>
  <c r="AB19" i="27"/>
  <c r="Z19" i="27"/>
  <c r="Y19" i="27"/>
  <c r="X19" i="27"/>
  <c r="W19" i="27"/>
  <c r="F19" i="27"/>
  <c r="AE18" i="27"/>
  <c r="AD18" i="27"/>
  <c r="AC18" i="27"/>
  <c r="AB18" i="27"/>
  <c r="Z18" i="27"/>
  <c r="Y18" i="27"/>
  <c r="X18" i="27"/>
  <c r="W18" i="27"/>
  <c r="F18" i="27"/>
  <c r="AE17" i="27"/>
  <c r="AD17" i="27"/>
  <c r="AC17" i="27"/>
  <c r="AB17" i="27"/>
  <c r="Z17" i="27"/>
  <c r="Y17" i="27"/>
  <c r="X17" i="27"/>
  <c r="W17" i="27"/>
  <c r="F17" i="27"/>
  <c r="E17" i="27"/>
  <c r="C17" i="27"/>
  <c r="AE16" i="27"/>
  <c r="AD16" i="27"/>
  <c r="AC16" i="27"/>
  <c r="AB16" i="27"/>
  <c r="Z16" i="27"/>
  <c r="Y16" i="27"/>
  <c r="X16" i="27"/>
  <c r="W16" i="27"/>
  <c r="F16" i="27"/>
  <c r="AE15" i="27"/>
  <c r="AD15" i="27"/>
  <c r="AC15" i="27"/>
  <c r="AB15" i="27"/>
  <c r="Z15" i="27"/>
  <c r="Y15" i="27"/>
  <c r="X15" i="27"/>
  <c r="W15" i="27"/>
  <c r="F15" i="27"/>
  <c r="AE14" i="27"/>
  <c r="AD14" i="27"/>
  <c r="AC14" i="27"/>
  <c r="AB14" i="27"/>
  <c r="Z14" i="27"/>
  <c r="Y14" i="27"/>
  <c r="X14" i="27"/>
  <c r="W14" i="27"/>
  <c r="F14" i="27"/>
  <c r="AE13" i="27"/>
  <c r="AD13" i="27"/>
  <c r="AC13" i="27"/>
  <c r="AB13" i="27"/>
  <c r="Z13" i="27"/>
  <c r="Y13" i="27"/>
  <c r="X13" i="27"/>
  <c r="W13" i="27"/>
  <c r="F13" i="27"/>
  <c r="AE12" i="27"/>
  <c r="AD12" i="27"/>
  <c r="AC12" i="27"/>
  <c r="AB12" i="27"/>
  <c r="Z12" i="27"/>
  <c r="Y12" i="27"/>
  <c r="X12" i="27"/>
  <c r="W12" i="27"/>
  <c r="F12" i="27"/>
  <c r="M27" i="3" s="1"/>
  <c r="E12" i="27"/>
  <c r="C12" i="27"/>
  <c r="B12" i="27"/>
  <c r="C10" i="27"/>
  <c r="C9" i="27"/>
  <c r="C8" i="27"/>
  <c r="F5" i="27"/>
  <c r="F4" i="27"/>
  <c r="V3" i="27"/>
  <c r="U3" i="27"/>
  <c r="T3" i="27"/>
  <c r="S3" i="27"/>
  <c r="R3" i="27"/>
  <c r="Q3" i="27"/>
  <c r="P3" i="27"/>
  <c r="O3" i="27"/>
  <c r="N3" i="27"/>
  <c r="M3" i="27"/>
  <c r="L3" i="27"/>
  <c r="K3" i="27"/>
  <c r="J3" i="27"/>
  <c r="I3" i="27"/>
  <c r="H3" i="27"/>
  <c r="G3" i="27"/>
  <c r="F3" i="27"/>
  <c r="F2" i="27"/>
  <c r="V117" i="26"/>
  <c r="U117" i="26"/>
  <c r="T117" i="26"/>
  <c r="S117" i="26"/>
  <c r="R117" i="26"/>
  <c r="Q117" i="26"/>
  <c r="P117" i="26"/>
  <c r="O117" i="26"/>
  <c r="N117" i="26"/>
  <c r="M117" i="26"/>
  <c r="L117" i="26"/>
  <c r="K117" i="26"/>
  <c r="J117" i="26"/>
  <c r="I117" i="26"/>
  <c r="H117" i="26"/>
  <c r="G117" i="26"/>
  <c r="V116" i="26"/>
  <c r="U116" i="26"/>
  <c r="T116" i="26"/>
  <c r="S116" i="26"/>
  <c r="R116" i="26"/>
  <c r="Q116" i="26"/>
  <c r="P116" i="26"/>
  <c r="O116" i="26"/>
  <c r="N116" i="26"/>
  <c r="M116" i="26"/>
  <c r="L116" i="26"/>
  <c r="K116" i="26"/>
  <c r="J116" i="26"/>
  <c r="I116" i="26"/>
  <c r="H116" i="26"/>
  <c r="G116" i="26"/>
  <c r="V115" i="26"/>
  <c r="U115" i="26"/>
  <c r="T115" i="26"/>
  <c r="S115" i="26"/>
  <c r="R115" i="26"/>
  <c r="Q115" i="26"/>
  <c r="P115" i="26"/>
  <c r="O115" i="26"/>
  <c r="N115" i="26"/>
  <c r="M115" i="26"/>
  <c r="L115" i="26"/>
  <c r="K115" i="26"/>
  <c r="J115" i="26"/>
  <c r="I115" i="26"/>
  <c r="H115" i="26"/>
  <c r="G115" i="26"/>
  <c r="V114" i="26"/>
  <c r="U114" i="26"/>
  <c r="T114" i="26"/>
  <c r="S114" i="26"/>
  <c r="R114" i="26"/>
  <c r="Q114" i="26"/>
  <c r="P114" i="26"/>
  <c r="O114" i="26"/>
  <c r="N114" i="26"/>
  <c r="M114" i="26"/>
  <c r="L114" i="26"/>
  <c r="K114" i="26"/>
  <c r="J114" i="26"/>
  <c r="I114" i="26"/>
  <c r="H114" i="26"/>
  <c r="G114" i="26"/>
  <c r="V112" i="26"/>
  <c r="U112" i="26"/>
  <c r="T112" i="26"/>
  <c r="S112" i="26"/>
  <c r="R112" i="26"/>
  <c r="Q112" i="26"/>
  <c r="P112" i="26"/>
  <c r="O112" i="26"/>
  <c r="N112" i="26"/>
  <c r="M112" i="26"/>
  <c r="L112" i="26"/>
  <c r="K112" i="26"/>
  <c r="J112" i="26"/>
  <c r="I112" i="26"/>
  <c r="H112" i="26"/>
  <c r="G112" i="26"/>
  <c r="V111" i="26"/>
  <c r="U111" i="26"/>
  <c r="T111" i="26"/>
  <c r="S111" i="26"/>
  <c r="R111" i="26"/>
  <c r="Q111" i="26"/>
  <c r="P111" i="26"/>
  <c r="O111" i="26"/>
  <c r="N111" i="26"/>
  <c r="M111" i="26"/>
  <c r="L111" i="26"/>
  <c r="K111" i="26"/>
  <c r="J111" i="26"/>
  <c r="I111" i="26"/>
  <c r="H111" i="26"/>
  <c r="G111" i="26"/>
  <c r="V110" i="26"/>
  <c r="U110" i="26"/>
  <c r="T110" i="26"/>
  <c r="S110" i="26"/>
  <c r="R110" i="26"/>
  <c r="Q110" i="26"/>
  <c r="P110" i="26"/>
  <c r="O110" i="26"/>
  <c r="N110" i="26"/>
  <c r="M110" i="26"/>
  <c r="L110" i="26"/>
  <c r="K110" i="26"/>
  <c r="J110" i="26"/>
  <c r="I110" i="26"/>
  <c r="H110" i="26"/>
  <c r="G110" i="26"/>
  <c r="V109" i="26"/>
  <c r="U109" i="26"/>
  <c r="T109" i="26"/>
  <c r="S109" i="26"/>
  <c r="R109" i="26"/>
  <c r="Q109" i="26"/>
  <c r="P109" i="26"/>
  <c r="O109" i="26"/>
  <c r="N109" i="26"/>
  <c r="M109" i="26"/>
  <c r="L109" i="26"/>
  <c r="K109" i="26"/>
  <c r="J109" i="26"/>
  <c r="I109" i="26"/>
  <c r="H109" i="26"/>
  <c r="G109" i="26"/>
  <c r="V107" i="26"/>
  <c r="U107" i="26"/>
  <c r="T107" i="26"/>
  <c r="S107" i="26"/>
  <c r="R107" i="26"/>
  <c r="Q107" i="26"/>
  <c r="P107" i="26"/>
  <c r="O107" i="26"/>
  <c r="N107" i="26"/>
  <c r="M107" i="26"/>
  <c r="L107" i="26"/>
  <c r="K107" i="26"/>
  <c r="J107" i="26"/>
  <c r="I107" i="26"/>
  <c r="H107" i="26"/>
  <c r="G107" i="26"/>
  <c r="V106" i="26"/>
  <c r="U106" i="26"/>
  <c r="T106" i="26"/>
  <c r="S106" i="26"/>
  <c r="R106" i="26"/>
  <c r="Q106" i="26"/>
  <c r="P106" i="26"/>
  <c r="O106" i="26"/>
  <c r="N106" i="26"/>
  <c r="M106" i="26"/>
  <c r="L106" i="26"/>
  <c r="K106" i="26"/>
  <c r="J106" i="26"/>
  <c r="I106" i="26"/>
  <c r="H106" i="26"/>
  <c r="G106" i="26"/>
  <c r="V105" i="26"/>
  <c r="U105" i="26"/>
  <c r="T105" i="26"/>
  <c r="S105" i="26"/>
  <c r="R105" i="26"/>
  <c r="Q105" i="26"/>
  <c r="P105" i="26"/>
  <c r="O105" i="26"/>
  <c r="N105" i="26"/>
  <c r="M105" i="26"/>
  <c r="L105" i="26"/>
  <c r="K105" i="26"/>
  <c r="J105" i="26"/>
  <c r="I105" i="26"/>
  <c r="H105" i="26"/>
  <c r="G105" i="26"/>
  <c r="V104" i="26"/>
  <c r="U104" i="26"/>
  <c r="T104" i="26"/>
  <c r="S104" i="26"/>
  <c r="R104" i="26"/>
  <c r="Q104" i="26"/>
  <c r="P104" i="26"/>
  <c r="O104" i="26"/>
  <c r="N104" i="26"/>
  <c r="M104" i="26"/>
  <c r="L104" i="26"/>
  <c r="K104" i="26"/>
  <c r="J104" i="26"/>
  <c r="I104" i="26"/>
  <c r="H104" i="26"/>
  <c r="G104" i="26"/>
  <c r="V102" i="26"/>
  <c r="U102" i="26"/>
  <c r="T102" i="26"/>
  <c r="S102" i="26"/>
  <c r="R102" i="26"/>
  <c r="Q102" i="26"/>
  <c r="P102" i="26"/>
  <c r="O102" i="26"/>
  <c r="N102" i="26"/>
  <c r="M102" i="26"/>
  <c r="L102" i="26"/>
  <c r="K102" i="26"/>
  <c r="J102" i="26"/>
  <c r="I102" i="26"/>
  <c r="H102" i="26"/>
  <c r="G102" i="26"/>
  <c r="V101" i="26"/>
  <c r="U101" i="26"/>
  <c r="T101" i="26"/>
  <c r="S101" i="26"/>
  <c r="R101" i="26"/>
  <c r="Q101" i="26"/>
  <c r="P101" i="26"/>
  <c r="O101" i="26"/>
  <c r="N101" i="26"/>
  <c r="M101" i="26"/>
  <c r="L101" i="26"/>
  <c r="K101" i="26"/>
  <c r="J101" i="26"/>
  <c r="I101" i="26"/>
  <c r="H101" i="26"/>
  <c r="G101" i="26"/>
  <c r="V100" i="26"/>
  <c r="U100" i="26"/>
  <c r="T100" i="26"/>
  <c r="S100" i="26"/>
  <c r="R100" i="26"/>
  <c r="Q100" i="26"/>
  <c r="P100" i="26"/>
  <c r="O100" i="26"/>
  <c r="N100" i="26"/>
  <c r="M100" i="26"/>
  <c r="L100" i="26"/>
  <c r="K100" i="26"/>
  <c r="J100" i="26"/>
  <c r="I100" i="26"/>
  <c r="H100" i="26"/>
  <c r="G100" i="26"/>
  <c r="V99" i="26"/>
  <c r="U99" i="26"/>
  <c r="T99" i="26"/>
  <c r="S99" i="26"/>
  <c r="R99" i="26"/>
  <c r="Q99" i="26"/>
  <c r="P99" i="26"/>
  <c r="O99" i="26"/>
  <c r="N99" i="26"/>
  <c r="M99" i="26"/>
  <c r="L99" i="26"/>
  <c r="K99" i="26"/>
  <c r="J99" i="26"/>
  <c r="I99" i="26"/>
  <c r="H99" i="26"/>
  <c r="G99" i="26"/>
  <c r="V97" i="26"/>
  <c r="U97" i="26"/>
  <c r="T97" i="26"/>
  <c r="S97" i="26"/>
  <c r="R97" i="26"/>
  <c r="Q97" i="26"/>
  <c r="P97" i="26"/>
  <c r="O97" i="26"/>
  <c r="N97" i="26"/>
  <c r="M97" i="26"/>
  <c r="L97" i="26"/>
  <c r="K97" i="26"/>
  <c r="J97" i="26"/>
  <c r="I97" i="26"/>
  <c r="H97" i="26"/>
  <c r="G97" i="26"/>
  <c r="V96" i="26"/>
  <c r="U96" i="26"/>
  <c r="T96" i="26"/>
  <c r="S96" i="26"/>
  <c r="R96" i="26"/>
  <c r="Q96" i="26"/>
  <c r="P96" i="26"/>
  <c r="O96" i="26"/>
  <c r="N96" i="26"/>
  <c r="M96" i="26"/>
  <c r="L96" i="26"/>
  <c r="K96" i="26"/>
  <c r="J96" i="26"/>
  <c r="I96" i="26"/>
  <c r="H96" i="26"/>
  <c r="G96" i="26"/>
  <c r="V95" i="26"/>
  <c r="U95" i="26"/>
  <c r="T95" i="26"/>
  <c r="S95" i="26"/>
  <c r="R95" i="26"/>
  <c r="Q95" i="26"/>
  <c r="P95" i="26"/>
  <c r="O95" i="26"/>
  <c r="N95" i="26"/>
  <c r="M95" i="26"/>
  <c r="L95" i="26"/>
  <c r="K95" i="26"/>
  <c r="J95" i="26"/>
  <c r="I95" i="26"/>
  <c r="H95" i="26"/>
  <c r="G95" i="26"/>
  <c r="V94" i="26"/>
  <c r="U94" i="26"/>
  <c r="T94" i="26"/>
  <c r="S94" i="26"/>
  <c r="R94" i="26"/>
  <c r="Q94" i="26"/>
  <c r="P94" i="26"/>
  <c r="O94" i="26"/>
  <c r="N94" i="26"/>
  <c r="M94" i="26"/>
  <c r="L94" i="26"/>
  <c r="K94" i="26"/>
  <c r="J94" i="26"/>
  <c r="I94" i="26"/>
  <c r="H94" i="26"/>
  <c r="G94" i="26"/>
  <c r="V92" i="26"/>
  <c r="U92" i="26"/>
  <c r="T92" i="26"/>
  <c r="S92" i="26"/>
  <c r="R92" i="26"/>
  <c r="Q92" i="26"/>
  <c r="P92" i="26"/>
  <c r="O92" i="26"/>
  <c r="N92" i="26"/>
  <c r="M92" i="26"/>
  <c r="L92" i="26"/>
  <c r="K92" i="26"/>
  <c r="J92" i="26"/>
  <c r="I92" i="26"/>
  <c r="H92" i="26"/>
  <c r="G92" i="26"/>
  <c r="V91" i="26"/>
  <c r="U91" i="26"/>
  <c r="T91" i="26"/>
  <c r="S91" i="26"/>
  <c r="R91" i="26"/>
  <c r="Q91" i="26"/>
  <c r="P91" i="26"/>
  <c r="O91" i="26"/>
  <c r="N91" i="26"/>
  <c r="M91" i="26"/>
  <c r="L91" i="26"/>
  <c r="K91" i="26"/>
  <c r="J91" i="26"/>
  <c r="I91" i="26"/>
  <c r="H91" i="26"/>
  <c r="G91" i="26"/>
  <c r="V90" i="26"/>
  <c r="U90" i="26"/>
  <c r="T90" i="26"/>
  <c r="S90" i="26"/>
  <c r="R90" i="26"/>
  <c r="Q90" i="26"/>
  <c r="P90" i="26"/>
  <c r="O90" i="26"/>
  <c r="N90" i="26"/>
  <c r="M90" i="26"/>
  <c r="L90" i="26"/>
  <c r="K90" i="26"/>
  <c r="J90" i="26"/>
  <c r="I90" i="26"/>
  <c r="H90" i="26"/>
  <c r="G90" i="26"/>
  <c r="V89" i="26"/>
  <c r="U89" i="26"/>
  <c r="T89" i="26"/>
  <c r="S89" i="26"/>
  <c r="R89" i="26"/>
  <c r="Q89" i="26"/>
  <c r="P89" i="26"/>
  <c r="O89" i="26"/>
  <c r="N89" i="26"/>
  <c r="M89" i="26"/>
  <c r="L89" i="26"/>
  <c r="K89" i="26"/>
  <c r="J89" i="26"/>
  <c r="I89" i="26"/>
  <c r="H89" i="26"/>
  <c r="G89" i="26"/>
  <c r="M49" i="3" s="1"/>
  <c r="V87" i="26"/>
  <c r="U87" i="26"/>
  <c r="T87" i="26"/>
  <c r="S87" i="26"/>
  <c r="R87" i="26"/>
  <c r="Q87" i="26"/>
  <c r="P87" i="26"/>
  <c r="O87" i="26"/>
  <c r="N87" i="26"/>
  <c r="M87" i="26"/>
  <c r="L87" i="26"/>
  <c r="K87" i="26"/>
  <c r="J87" i="26"/>
  <c r="I87" i="26"/>
  <c r="H87" i="26"/>
  <c r="G87" i="26"/>
  <c r="V86" i="26"/>
  <c r="U86" i="26"/>
  <c r="T86" i="26"/>
  <c r="S86" i="26"/>
  <c r="R86" i="26"/>
  <c r="Q86" i="26"/>
  <c r="P86" i="26"/>
  <c r="O86" i="26"/>
  <c r="N86" i="26"/>
  <c r="M86" i="26"/>
  <c r="L86" i="26"/>
  <c r="K86" i="26"/>
  <c r="J86" i="26"/>
  <c r="I86" i="26"/>
  <c r="H86" i="26"/>
  <c r="G86" i="26"/>
  <c r="V85" i="26"/>
  <c r="U85" i="26"/>
  <c r="T85" i="26"/>
  <c r="S85" i="26"/>
  <c r="R85" i="26"/>
  <c r="Q85" i="26"/>
  <c r="P85" i="26"/>
  <c r="O85" i="26"/>
  <c r="N85" i="26"/>
  <c r="M85" i="26"/>
  <c r="L85" i="26"/>
  <c r="K85" i="26"/>
  <c r="J85" i="26"/>
  <c r="I85" i="26"/>
  <c r="H85" i="26"/>
  <c r="G85" i="26"/>
  <c r="V84" i="26"/>
  <c r="U84" i="26"/>
  <c r="T84" i="26"/>
  <c r="S84" i="26"/>
  <c r="R84" i="26"/>
  <c r="Q84" i="26"/>
  <c r="P84" i="26"/>
  <c r="O84" i="26"/>
  <c r="N84" i="26"/>
  <c r="M84" i="26"/>
  <c r="L84" i="26"/>
  <c r="K84" i="26"/>
  <c r="J84" i="26"/>
  <c r="I84" i="26"/>
  <c r="H84" i="26"/>
  <c r="G84" i="26"/>
  <c r="AE82" i="26"/>
  <c r="AD82" i="26"/>
  <c r="AC82" i="26"/>
  <c r="AB82" i="26"/>
  <c r="Z82" i="26"/>
  <c r="Y82" i="26"/>
  <c r="X82" i="26"/>
  <c r="W82" i="26"/>
  <c r="F82" i="26"/>
  <c r="M130" i="3" s="1"/>
  <c r="AE81" i="26"/>
  <c r="AD81" i="26"/>
  <c r="AC81" i="26"/>
  <c r="AB81" i="26"/>
  <c r="Z81" i="26"/>
  <c r="Y81" i="26"/>
  <c r="X81" i="26"/>
  <c r="W81" i="26"/>
  <c r="F81" i="26"/>
  <c r="M129" i="3" s="1"/>
  <c r="AE80" i="26"/>
  <c r="AD80" i="26"/>
  <c r="AC80" i="26"/>
  <c r="AB80" i="26"/>
  <c r="Z80" i="26"/>
  <c r="Y80" i="26"/>
  <c r="X80" i="26"/>
  <c r="W80" i="26"/>
  <c r="F80" i="26"/>
  <c r="M128" i="3" s="1"/>
  <c r="E80" i="26"/>
  <c r="AE79" i="26"/>
  <c r="AD79" i="26"/>
  <c r="AC79" i="26"/>
  <c r="AB79" i="26"/>
  <c r="Z79" i="26"/>
  <c r="Y79" i="26"/>
  <c r="X79" i="26"/>
  <c r="W79" i="26"/>
  <c r="F79" i="26"/>
  <c r="M127" i="3" s="1"/>
  <c r="AE78" i="26"/>
  <c r="AD78" i="26"/>
  <c r="AC78" i="26"/>
  <c r="AB78" i="26"/>
  <c r="Z78" i="26"/>
  <c r="Y78" i="26"/>
  <c r="X78" i="26"/>
  <c r="W78" i="26"/>
  <c r="F78" i="26"/>
  <c r="M126" i="3" s="1"/>
  <c r="AE77" i="26"/>
  <c r="AD77" i="26"/>
  <c r="AC77" i="26"/>
  <c r="AB77" i="26"/>
  <c r="Z77" i="26"/>
  <c r="Y77" i="26"/>
  <c r="X77" i="26"/>
  <c r="W77" i="26"/>
  <c r="F77" i="26"/>
  <c r="M125" i="3" s="1"/>
  <c r="AE76" i="26"/>
  <c r="AD76" i="26"/>
  <c r="AC76" i="26"/>
  <c r="AB76" i="26"/>
  <c r="Z76" i="26"/>
  <c r="Y76" i="26"/>
  <c r="X76" i="26"/>
  <c r="W76" i="26"/>
  <c r="F76" i="26"/>
  <c r="M124" i="3" s="1"/>
  <c r="AE75" i="26"/>
  <c r="AD75" i="26"/>
  <c r="AC75" i="26"/>
  <c r="AB75" i="26"/>
  <c r="Z75" i="26"/>
  <c r="Y75" i="26"/>
  <c r="X75" i="26"/>
  <c r="W75" i="26"/>
  <c r="F75" i="26"/>
  <c r="M123" i="3" s="1"/>
  <c r="AE74" i="26"/>
  <c r="AD74" i="26"/>
  <c r="AC74" i="26"/>
  <c r="AB74" i="26"/>
  <c r="Z74" i="26"/>
  <c r="Y74" i="26"/>
  <c r="X74" i="26"/>
  <c r="W74" i="26"/>
  <c r="F74" i="26"/>
  <c r="M122" i="3" s="1"/>
  <c r="E74" i="26"/>
  <c r="AE73" i="26"/>
  <c r="AD73" i="26"/>
  <c r="AC73" i="26"/>
  <c r="AB73" i="26"/>
  <c r="Z73" i="26"/>
  <c r="Y73" i="26"/>
  <c r="X73" i="26"/>
  <c r="W73" i="26"/>
  <c r="F73" i="26"/>
  <c r="M121" i="3" s="1"/>
  <c r="AE72" i="26"/>
  <c r="AD72" i="26"/>
  <c r="AC72" i="26"/>
  <c r="AB72" i="26"/>
  <c r="Z72" i="26"/>
  <c r="Y72" i="26"/>
  <c r="X72" i="26"/>
  <c r="W72" i="26"/>
  <c r="F72" i="26"/>
  <c r="M120" i="3" s="1"/>
  <c r="AE71" i="26"/>
  <c r="AD71" i="26"/>
  <c r="AC71" i="26"/>
  <c r="AB71" i="26"/>
  <c r="Z71" i="26"/>
  <c r="Y71" i="26"/>
  <c r="X71" i="26"/>
  <c r="W71" i="26"/>
  <c r="F71" i="26"/>
  <c r="M119" i="3" s="1"/>
  <c r="AE70" i="26"/>
  <c r="AD70" i="26"/>
  <c r="AC70" i="26"/>
  <c r="AB70" i="26"/>
  <c r="Z70" i="26"/>
  <c r="Y70" i="26"/>
  <c r="X70" i="26"/>
  <c r="W70" i="26"/>
  <c r="F70" i="26"/>
  <c r="M118" i="3" s="1"/>
  <c r="E70" i="26"/>
  <c r="C70" i="26"/>
  <c r="AE69" i="26"/>
  <c r="AD69" i="26"/>
  <c r="AC69" i="26"/>
  <c r="AB69" i="26"/>
  <c r="Z69" i="26"/>
  <c r="Y69" i="26"/>
  <c r="X69" i="26"/>
  <c r="W69" i="26"/>
  <c r="F69" i="26"/>
  <c r="M117" i="3" s="1"/>
  <c r="AE68" i="26"/>
  <c r="AD68" i="26"/>
  <c r="AC68" i="26"/>
  <c r="AB68" i="26"/>
  <c r="Z68" i="26"/>
  <c r="Y68" i="26"/>
  <c r="X68" i="26"/>
  <c r="W68" i="26"/>
  <c r="F68" i="26"/>
  <c r="M116" i="3" s="1"/>
  <c r="AE67" i="26"/>
  <c r="AD67" i="26"/>
  <c r="AC67" i="26"/>
  <c r="AB67" i="26"/>
  <c r="Z67" i="26"/>
  <c r="Y67" i="26"/>
  <c r="X67" i="26"/>
  <c r="W67" i="26"/>
  <c r="F67" i="26"/>
  <c r="M115" i="3" s="1"/>
  <c r="AE66" i="26"/>
  <c r="AD66" i="26"/>
  <c r="AC66" i="26"/>
  <c r="AB66" i="26"/>
  <c r="Z66" i="26"/>
  <c r="Y66" i="26"/>
  <c r="X66" i="26"/>
  <c r="W66" i="26"/>
  <c r="F66" i="26"/>
  <c r="M114" i="3" s="1"/>
  <c r="AE65" i="26"/>
  <c r="AD65" i="26"/>
  <c r="AC65" i="26"/>
  <c r="AB65" i="26"/>
  <c r="Z65" i="26"/>
  <c r="Y65" i="26"/>
  <c r="X65" i="26"/>
  <c r="W65" i="26"/>
  <c r="F65" i="26"/>
  <c r="M113" i="3" s="1"/>
  <c r="E65" i="26"/>
  <c r="C65" i="26"/>
  <c r="B65" i="26"/>
  <c r="AE63" i="26"/>
  <c r="AD63" i="26"/>
  <c r="AC63" i="26"/>
  <c r="AB63" i="26"/>
  <c r="Z63" i="26"/>
  <c r="Y63" i="26"/>
  <c r="X63" i="26"/>
  <c r="W63" i="26"/>
  <c r="F63" i="26"/>
  <c r="M107" i="3" s="1"/>
  <c r="AE62" i="26"/>
  <c r="AD62" i="26"/>
  <c r="AC62" i="26"/>
  <c r="AB62" i="26"/>
  <c r="Z62" i="26"/>
  <c r="Y62" i="26"/>
  <c r="X62" i="26"/>
  <c r="W62" i="26"/>
  <c r="F62" i="26"/>
  <c r="M106" i="3" s="1"/>
  <c r="AE61" i="26"/>
  <c r="AD61" i="26"/>
  <c r="AC61" i="26"/>
  <c r="AB61" i="26"/>
  <c r="Z61" i="26"/>
  <c r="Y61" i="26"/>
  <c r="X61" i="26"/>
  <c r="W61" i="26"/>
  <c r="F61" i="26"/>
  <c r="M105" i="3" s="1"/>
  <c r="AE60" i="26"/>
  <c r="AD60" i="26"/>
  <c r="AC60" i="26"/>
  <c r="AB60" i="26"/>
  <c r="Z60" i="26"/>
  <c r="Y60" i="26"/>
  <c r="X60" i="26"/>
  <c r="W60" i="26"/>
  <c r="F60" i="26"/>
  <c r="M104" i="3" s="1"/>
  <c r="AE59" i="26"/>
  <c r="AD59" i="26"/>
  <c r="AC59" i="26"/>
  <c r="AB59" i="26"/>
  <c r="Z59" i="26"/>
  <c r="Y59" i="26"/>
  <c r="X59" i="26"/>
  <c r="W59" i="26"/>
  <c r="F59" i="26"/>
  <c r="M103" i="3" s="1"/>
  <c r="E59" i="26"/>
  <c r="AE58" i="26"/>
  <c r="AD58" i="26"/>
  <c r="AC58" i="26"/>
  <c r="AB58" i="26"/>
  <c r="Z58" i="26"/>
  <c r="Y58" i="26"/>
  <c r="X58" i="26"/>
  <c r="W58" i="26"/>
  <c r="F58" i="26"/>
  <c r="M102" i="3" s="1"/>
  <c r="AE57" i="26"/>
  <c r="AD57" i="26"/>
  <c r="AC57" i="26"/>
  <c r="AB57" i="26"/>
  <c r="Z57" i="26"/>
  <c r="Y57" i="26"/>
  <c r="X57" i="26"/>
  <c r="W57" i="26"/>
  <c r="F57" i="26"/>
  <c r="M101" i="3" s="1"/>
  <c r="AE56" i="26"/>
  <c r="AD56" i="26"/>
  <c r="AC56" i="26"/>
  <c r="AB56" i="26"/>
  <c r="Z56" i="26"/>
  <c r="Y56" i="26"/>
  <c r="X56" i="26"/>
  <c r="W56" i="26"/>
  <c r="F56" i="26"/>
  <c r="M100" i="3" s="1"/>
  <c r="AE55" i="26"/>
  <c r="AD55" i="26"/>
  <c r="AC55" i="26"/>
  <c r="AB55" i="26"/>
  <c r="Z55" i="26"/>
  <c r="Y55" i="26"/>
  <c r="X55" i="26"/>
  <c r="W55" i="26"/>
  <c r="F55" i="26"/>
  <c r="M99" i="3" s="1"/>
  <c r="AE54" i="26"/>
  <c r="AD54" i="26"/>
  <c r="AC54" i="26"/>
  <c r="AB54" i="26"/>
  <c r="Z54" i="26"/>
  <c r="Y54" i="26"/>
  <c r="X54" i="26"/>
  <c r="W54" i="26"/>
  <c r="F54" i="26"/>
  <c r="M98" i="3" s="1"/>
  <c r="AE53" i="26"/>
  <c r="AD53" i="26"/>
  <c r="AC53" i="26"/>
  <c r="AB53" i="26"/>
  <c r="Z53" i="26"/>
  <c r="Y53" i="26"/>
  <c r="X53" i="26"/>
  <c r="W53" i="26"/>
  <c r="F53" i="26"/>
  <c r="M97" i="3" s="1"/>
  <c r="AE52" i="26"/>
  <c r="AD52" i="26"/>
  <c r="AC52" i="26"/>
  <c r="AB52" i="26"/>
  <c r="Z52" i="26"/>
  <c r="Y52" i="26"/>
  <c r="X52" i="26"/>
  <c r="W52" i="26"/>
  <c r="F52" i="26"/>
  <c r="M96" i="3" s="1"/>
  <c r="E52" i="26"/>
  <c r="C52" i="26"/>
  <c r="AE51" i="26"/>
  <c r="AD51" i="26"/>
  <c r="AC51" i="26"/>
  <c r="AB51" i="26"/>
  <c r="Z51" i="26"/>
  <c r="Y51" i="26"/>
  <c r="X51" i="26"/>
  <c r="W51" i="26"/>
  <c r="F51" i="26"/>
  <c r="M95" i="3" s="1"/>
  <c r="AE50" i="26"/>
  <c r="AD50" i="26"/>
  <c r="AC50" i="26"/>
  <c r="AB50" i="26"/>
  <c r="Z50" i="26"/>
  <c r="Y50" i="26"/>
  <c r="X50" i="26"/>
  <c r="W50" i="26"/>
  <c r="F50" i="26"/>
  <c r="M94" i="3" s="1"/>
  <c r="AE49" i="26"/>
  <c r="AD49" i="26"/>
  <c r="AC49" i="26"/>
  <c r="AB49" i="26"/>
  <c r="Z49" i="26"/>
  <c r="Y49" i="26"/>
  <c r="X49" i="26"/>
  <c r="W49" i="26"/>
  <c r="F49" i="26"/>
  <c r="M93" i="3" s="1"/>
  <c r="E49" i="26"/>
  <c r="AE48" i="26"/>
  <c r="AD48" i="26"/>
  <c r="AC48" i="26"/>
  <c r="AB48" i="26"/>
  <c r="Z48" i="26"/>
  <c r="Y48" i="26"/>
  <c r="X48" i="26"/>
  <c r="W48" i="26"/>
  <c r="F48" i="26"/>
  <c r="M92" i="3" s="1"/>
  <c r="AE47" i="26"/>
  <c r="AD47" i="26"/>
  <c r="AC47" i="26"/>
  <c r="AB47" i="26"/>
  <c r="Z47" i="26"/>
  <c r="Y47" i="26"/>
  <c r="X47" i="26"/>
  <c r="W47" i="26"/>
  <c r="F47" i="26"/>
  <c r="M91" i="3" s="1"/>
  <c r="AE46" i="26"/>
  <c r="AD46" i="26"/>
  <c r="AC46" i="26"/>
  <c r="AB46" i="26"/>
  <c r="Z46" i="26"/>
  <c r="Y46" i="26"/>
  <c r="X46" i="26"/>
  <c r="W46" i="26"/>
  <c r="F46" i="26"/>
  <c r="M90" i="3" s="1"/>
  <c r="AE45" i="26"/>
  <c r="AD45" i="26"/>
  <c r="AC45" i="26"/>
  <c r="AB45" i="26"/>
  <c r="Z45" i="26"/>
  <c r="Y45" i="26"/>
  <c r="X45" i="26"/>
  <c r="W45" i="26"/>
  <c r="F45" i="26"/>
  <c r="M89" i="3" s="1"/>
  <c r="AE44" i="26"/>
  <c r="AD44" i="26"/>
  <c r="AC44" i="26"/>
  <c r="AB44" i="26"/>
  <c r="Z44" i="26"/>
  <c r="Y44" i="26"/>
  <c r="X44" i="26"/>
  <c r="W44" i="26"/>
  <c r="F44" i="26"/>
  <c r="M88" i="3" s="1"/>
  <c r="E44" i="26"/>
  <c r="AE43" i="26"/>
  <c r="AD43" i="26"/>
  <c r="AC43" i="26"/>
  <c r="AB43" i="26"/>
  <c r="Z43" i="26"/>
  <c r="Y43" i="26"/>
  <c r="X43" i="26"/>
  <c r="W43" i="26"/>
  <c r="F43" i="26"/>
  <c r="M87" i="3" s="1"/>
  <c r="AE42" i="26"/>
  <c r="AD42" i="26"/>
  <c r="AC42" i="26"/>
  <c r="AB42" i="26"/>
  <c r="Z42" i="26"/>
  <c r="Y42" i="26"/>
  <c r="X42" i="26"/>
  <c r="W42" i="26"/>
  <c r="F42" i="26"/>
  <c r="M86" i="3" s="1"/>
  <c r="AE41" i="26"/>
  <c r="AD41" i="26"/>
  <c r="AC41" i="26"/>
  <c r="AB41" i="26"/>
  <c r="Z41" i="26"/>
  <c r="Y41" i="26"/>
  <c r="X41" i="26"/>
  <c r="W41" i="26"/>
  <c r="F41" i="26"/>
  <c r="M85" i="3" s="1"/>
  <c r="AE40" i="26"/>
  <c r="AD40" i="26"/>
  <c r="AC40" i="26"/>
  <c r="AB40" i="26"/>
  <c r="Z40" i="26"/>
  <c r="Y40" i="26"/>
  <c r="X40" i="26"/>
  <c r="W40" i="26"/>
  <c r="F40" i="26"/>
  <c r="M84" i="3" s="1"/>
  <c r="AE39" i="26"/>
  <c r="AD39" i="26"/>
  <c r="AC39" i="26"/>
  <c r="AB39" i="26"/>
  <c r="Z39" i="26"/>
  <c r="Y39" i="26"/>
  <c r="X39" i="26"/>
  <c r="W39" i="26"/>
  <c r="F39" i="26"/>
  <c r="M83" i="3" s="1"/>
  <c r="E39" i="26"/>
  <c r="C39" i="26"/>
  <c r="B39" i="26"/>
  <c r="AE37" i="26"/>
  <c r="AD37" i="26"/>
  <c r="AC37" i="26"/>
  <c r="AB37" i="26"/>
  <c r="Z37" i="26"/>
  <c r="Y37" i="26"/>
  <c r="X37" i="26"/>
  <c r="W37" i="26"/>
  <c r="F37" i="26"/>
  <c r="M77" i="3" s="1"/>
  <c r="AE36" i="26"/>
  <c r="AD36" i="26"/>
  <c r="AC36" i="26"/>
  <c r="AB36" i="26"/>
  <c r="Z36" i="26"/>
  <c r="Y36" i="26"/>
  <c r="X36" i="26"/>
  <c r="W36" i="26"/>
  <c r="F36" i="26"/>
  <c r="M76" i="3" s="1"/>
  <c r="AE35" i="26"/>
  <c r="AD35" i="26"/>
  <c r="AC35" i="26"/>
  <c r="AB35" i="26"/>
  <c r="Z35" i="26"/>
  <c r="Y35" i="26"/>
  <c r="X35" i="26"/>
  <c r="W35" i="26"/>
  <c r="F35" i="26"/>
  <c r="M75" i="3" s="1"/>
  <c r="E35" i="26"/>
  <c r="AE34" i="26"/>
  <c r="AD34" i="26"/>
  <c r="AC34" i="26"/>
  <c r="AB34" i="26"/>
  <c r="Z34" i="26"/>
  <c r="Y34" i="26"/>
  <c r="X34" i="26"/>
  <c r="W34" i="26"/>
  <c r="F34" i="26"/>
  <c r="M74" i="3" s="1"/>
  <c r="AE33" i="26"/>
  <c r="AD33" i="26"/>
  <c r="AC33" i="26"/>
  <c r="AB33" i="26"/>
  <c r="Z33" i="26"/>
  <c r="Y33" i="26"/>
  <c r="X33" i="26"/>
  <c r="W33" i="26"/>
  <c r="F33" i="26"/>
  <c r="M73" i="3" s="1"/>
  <c r="AE32" i="26"/>
  <c r="AD32" i="26"/>
  <c r="AC32" i="26"/>
  <c r="AB32" i="26"/>
  <c r="Z32" i="26"/>
  <c r="Y32" i="26"/>
  <c r="X32" i="26"/>
  <c r="W32" i="26"/>
  <c r="F32" i="26"/>
  <c r="M72" i="3" s="1"/>
  <c r="AE31" i="26"/>
  <c r="AD31" i="26"/>
  <c r="AC31" i="26"/>
  <c r="AB31" i="26"/>
  <c r="Z31" i="26"/>
  <c r="Y31" i="26"/>
  <c r="X31" i="26"/>
  <c r="W31" i="26"/>
  <c r="F31" i="26"/>
  <c r="M71" i="3" s="1"/>
  <c r="AE30" i="26"/>
  <c r="AD30" i="26"/>
  <c r="AC30" i="26"/>
  <c r="AB30" i="26"/>
  <c r="Z30" i="26"/>
  <c r="Y30" i="26"/>
  <c r="X30" i="26"/>
  <c r="W30" i="26"/>
  <c r="F30" i="26"/>
  <c r="M70" i="3" s="1"/>
  <c r="E30" i="26"/>
  <c r="C30" i="26"/>
  <c r="AE29" i="26"/>
  <c r="AD29" i="26"/>
  <c r="AC29" i="26"/>
  <c r="AB29" i="26"/>
  <c r="Z29" i="26"/>
  <c r="Y29" i="26"/>
  <c r="X29" i="26"/>
  <c r="W29" i="26"/>
  <c r="F29" i="26"/>
  <c r="M69" i="3" s="1"/>
  <c r="AE28" i="26"/>
  <c r="AD28" i="26"/>
  <c r="AC28" i="26"/>
  <c r="AB28" i="26"/>
  <c r="Z28" i="26"/>
  <c r="Y28" i="26"/>
  <c r="X28" i="26"/>
  <c r="W28" i="26"/>
  <c r="F28" i="26"/>
  <c r="M68" i="3" s="1"/>
  <c r="AE27" i="26"/>
  <c r="AD27" i="26"/>
  <c r="AC27" i="26"/>
  <c r="AB27" i="26"/>
  <c r="Z27" i="26"/>
  <c r="Y27" i="26"/>
  <c r="X27" i="26"/>
  <c r="W27" i="26"/>
  <c r="F27" i="26"/>
  <c r="M67" i="3" s="1"/>
  <c r="AE26" i="26"/>
  <c r="AD26" i="26"/>
  <c r="AC26" i="26"/>
  <c r="AB26" i="26"/>
  <c r="Z26" i="26"/>
  <c r="Y26" i="26"/>
  <c r="X26" i="26"/>
  <c r="W26" i="26"/>
  <c r="F26" i="26"/>
  <c r="M66" i="3" s="1"/>
  <c r="AE25" i="26"/>
  <c r="AD25" i="26"/>
  <c r="AC25" i="26"/>
  <c r="AB25" i="26"/>
  <c r="Z25" i="26"/>
  <c r="Y25" i="26"/>
  <c r="X25" i="26"/>
  <c r="W25" i="26"/>
  <c r="F25" i="26"/>
  <c r="M65" i="3" s="1"/>
  <c r="E25" i="26"/>
  <c r="AE24" i="26"/>
  <c r="AD24" i="26"/>
  <c r="AC24" i="26"/>
  <c r="AB24" i="26"/>
  <c r="Z24" i="26"/>
  <c r="Y24" i="26"/>
  <c r="X24" i="26"/>
  <c r="W24" i="26"/>
  <c r="F24" i="26"/>
  <c r="M64" i="3" s="1"/>
  <c r="AE23" i="26"/>
  <c r="AD23" i="26"/>
  <c r="AC23" i="26"/>
  <c r="AB23" i="26"/>
  <c r="Z23" i="26"/>
  <c r="Y23" i="26"/>
  <c r="X23" i="26"/>
  <c r="W23" i="26"/>
  <c r="F23" i="26"/>
  <c r="M63" i="3" s="1"/>
  <c r="AE22" i="26"/>
  <c r="AD22" i="26"/>
  <c r="AC22" i="26"/>
  <c r="AB22" i="26"/>
  <c r="Z22" i="26"/>
  <c r="Y22" i="26"/>
  <c r="X22" i="26"/>
  <c r="W22" i="26"/>
  <c r="F22" i="26"/>
  <c r="M62" i="3" s="1"/>
  <c r="AE21" i="26"/>
  <c r="AD21" i="26"/>
  <c r="AC21" i="26"/>
  <c r="AB21" i="26"/>
  <c r="Z21" i="26"/>
  <c r="Y21" i="26"/>
  <c r="X21" i="26"/>
  <c r="W21" i="26"/>
  <c r="F21" i="26"/>
  <c r="M61" i="3" s="1"/>
  <c r="E21" i="26"/>
  <c r="C21" i="26"/>
  <c r="AE20" i="26"/>
  <c r="AD20" i="26"/>
  <c r="AC20" i="26"/>
  <c r="AB20" i="26"/>
  <c r="Z20" i="26"/>
  <c r="Y20" i="26"/>
  <c r="X20" i="26"/>
  <c r="W20" i="26"/>
  <c r="F20" i="26"/>
  <c r="M60" i="3" s="1"/>
  <c r="AE19" i="26"/>
  <c r="AD19" i="26"/>
  <c r="AC19" i="26"/>
  <c r="AB19" i="26"/>
  <c r="Z19" i="26"/>
  <c r="Y19" i="26"/>
  <c r="X19" i="26"/>
  <c r="W19" i="26"/>
  <c r="F19" i="26"/>
  <c r="M59" i="3" s="1"/>
  <c r="AE18" i="26"/>
  <c r="AD18" i="26"/>
  <c r="AC18" i="26"/>
  <c r="AB18" i="26"/>
  <c r="Z18" i="26"/>
  <c r="Y18" i="26"/>
  <c r="X18" i="26"/>
  <c r="W18" i="26"/>
  <c r="F18" i="26"/>
  <c r="M58" i="3" s="1"/>
  <c r="E18" i="26"/>
  <c r="AE17" i="26"/>
  <c r="AD17" i="26"/>
  <c r="AC17" i="26"/>
  <c r="AB17" i="26"/>
  <c r="Z17" i="26"/>
  <c r="Y17" i="26"/>
  <c r="X17" i="26"/>
  <c r="W17" i="26"/>
  <c r="F17" i="26"/>
  <c r="M57" i="3" s="1"/>
  <c r="AE16" i="26"/>
  <c r="AD16" i="26"/>
  <c r="AC16" i="26"/>
  <c r="AB16" i="26"/>
  <c r="Z16" i="26"/>
  <c r="Y16" i="26"/>
  <c r="X16" i="26"/>
  <c r="W16" i="26"/>
  <c r="F16" i="26"/>
  <c r="M56" i="3" s="1"/>
  <c r="AE15" i="26"/>
  <c r="AD15" i="26"/>
  <c r="AC15" i="26"/>
  <c r="AB15" i="26"/>
  <c r="Z15" i="26"/>
  <c r="Y15" i="26"/>
  <c r="X15" i="26"/>
  <c r="W15" i="26"/>
  <c r="F15" i="26"/>
  <c r="M55" i="3" s="1"/>
  <c r="E15" i="26"/>
  <c r="AE14" i="26"/>
  <c r="AD14" i="26"/>
  <c r="AC14" i="26"/>
  <c r="AB14" i="26"/>
  <c r="Z14" i="26"/>
  <c r="Y14" i="26"/>
  <c r="X14" i="26"/>
  <c r="W14" i="26"/>
  <c r="F14" i="26"/>
  <c r="M54" i="3" s="1"/>
  <c r="AE13" i="26"/>
  <c r="AD13" i="26"/>
  <c r="AC13" i="26"/>
  <c r="AB13" i="26"/>
  <c r="Z13" i="26"/>
  <c r="Y13" i="26"/>
  <c r="X13" i="26"/>
  <c r="W13" i="26"/>
  <c r="F13" i="26"/>
  <c r="M53" i="3" s="1"/>
  <c r="AE12" i="26"/>
  <c r="AD12" i="26"/>
  <c r="AC12" i="26"/>
  <c r="AB12" i="26"/>
  <c r="Z12" i="26"/>
  <c r="Y12" i="26"/>
  <c r="X12" i="26"/>
  <c r="W12" i="26"/>
  <c r="F12" i="26"/>
  <c r="M52" i="3" s="1"/>
  <c r="E12" i="26"/>
  <c r="C12" i="26"/>
  <c r="B12" i="26"/>
  <c r="C10" i="26"/>
  <c r="C9" i="26"/>
  <c r="C8" i="26"/>
  <c r="F5" i="26"/>
  <c r="F4" i="26"/>
  <c r="V3" i="26"/>
  <c r="U3" i="26"/>
  <c r="T3" i="26"/>
  <c r="S3" i="26"/>
  <c r="R3" i="26"/>
  <c r="Q3" i="26"/>
  <c r="P3" i="26"/>
  <c r="O3" i="26"/>
  <c r="N3" i="26"/>
  <c r="M3" i="26"/>
  <c r="L3" i="26"/>
  <c r="K3" i="26"/>
  <c r="J3" i="26"/>
  <c r="I3" i="26"/>
  <c r="H3" i="26"/>
  <c r="G3" i="26"/>
  <c r="F3" i="26"/>
  <c r="F2" i="26"/>
  <c r="E24" i="25"/>
  <c r="D24" i="25"/>
  <c r="C24" i="25"/>
  <c r="E23" i="25"/>
  <c r="D23" i="25"/>
  <c r="C23" i="25"/>
  <c r="E22" i="25"/>
  <c r="D22" i="25"/>
  <c r="C22" i="25"/>
  <c r="E21" i="25"/>
  <c r="D21" i="25"/>
  <c r="C21" i="25"/>
  <c r="E20" i="25"/>
  <c r="D20" i="25"/>
  <c r="C20" i="25"/>
  <c r="E19" i="25"/>
  <c r="D19" i="25"/>
  <c r="C19" i="25"/>
  <c r="E18" i="25"/>
  <c r="D18" i="25"/>
  <c r="C18" i="25"/>
  <c r="E17" i="25"/>
  <c r="D17" i="25"/>
  <c r="C17" i="25"/>
  <c r="E16" i="25"/>
  <c r="D16" i="25"/>
  <c r="C16" i="25"/>
  <c r="E15" i="25"/>
  <c r="D15" i="25"/>
  <c r="C15" i="25"/>
  <c r="E14" i="25"/>
  <c r="D14" i="25"/>
  <c r="C14" i="25"/>
  <c r="E13" i="25"/>
  <c r="D13" i="25"/>
  <c r="C13" i="25"/>
  <c r="E12" i="25"/>
  <c r="D12" i="25"/>
  <c r="C12" i="25"/>
  <c r="E11" i="25"/>
  <c r="D11" i="25"/>
  <c r="C11" i="25"/>
  <c r="E10" i="25"/>
  <c r="D10" i="25"/>
  <c r="C10" i="25"/>
  <c r="E9" i="25"/>
  <c r="D9" i="25"/>
  <c r="C9" i="25"/>
  <c r="D5" i="25"/>
  <c r="D4" i="25"/>
  <c r="D3" i="25"/>
  <c r="J50" i="23"/>
  <c r="J49" i="23"/>
  <c r="J48" i="23"/>
  <c r="J47" i="23"/>
  <c r="B12" i="23"/>
  <c r="C25" i="23"/>
  <c r="C17" i="23"/>
  <c r="C12" i="23"/>
  <c r="E30" i="23"/>
  <c r="E28" i="23"/>
  <c r="E25" i="23"/>
  <c r="E22" i="23"/>
  <c r="E17" i="23"/>
  <c r="E12" i="23"/>
  <c r="F29" i="23"/>
  <c r="F30" i="23"/>
  <c r="F31" i="23"/>
  <c r="F32" i="23"/>
  <c r="F22" i="23"/>
  <c r="F23" i="23"/>
  <c r="F24" i="23"/>
  <c r="F25" i="23"/>
  <c r="F26" i="23"/>
  <c r="F27" i="23"/>
  <c r="F28" i="23"/>
  <c r="F17" i="23"/>
  <c r="F18" i="23"/>
  <c r="F19" i="23"/>
  <c r="F20" i="23"/>
  <c r="F21" i="23"/>
  <c r="F13" i="23"/>
  <c r="F14" i="23"/>
  <c r="F15" i="23"/>
  <c r="F16" i="23"/>
  <c r="F12" i="23"/>
  <c r="F5" i="23"/>
  <c r="F4" i="23"/>
  <c r="F3" i="23"/>
  <c r="V37" i="23"/>
  <c r="U37" i="23"/>
  <c r="T37" i="23"/>
  <c r="S37" i="23"/>
  <c r="R37" i="23"/>
  <c r="Q37" i="23"/>
  <c r="P37" i="23"/>
  <c r="O37" i="23"/>
  <c r="N37" i="23"/>
  <c r="M37" i="23"/>
  <c r="L37" i="23"/>
  <c r="K37" i="23"/>
  <c r="J37" i="23"/>
  <c r="I37" i="23"/>
  <c r="H37" i="23"/>
  <c r="G37" i="23"/>
  <c r="V36" i="23"/>
  <c r="U36" i="23"/>
  <c r="T36" i="23"/>
  <c r="S36" i="23"/>
  <c r="R36" i="23"/>
  <c r="Q36" i="23"/>
  <c r="P36" i="23"/>
  <c r="O36" i="23"/>
  <c r="N36" i="23"/>
  <c r="M36" i="23"/>
  <c r="L36" i="23"/>
  <c r="K36" i="23"/>
  <c r="J36" i="23"/>
  <c r="I36" i="23"/>
  <c r="H36" i="23"/>
  <c r="G36" i="23"/>
  <c r="V35" i="23"/>
  <c r="U35" i="23"/>
  <c r="T35" i="23"/>
  <c r="S35" i="23"/>
  <c r="R35" i="23"/>
  <c r="Q35" i="23"/>
  <c r="P35" i="23"/>
  <c r="O35" i="23"/>
  <c r="N35" i="23"/>
  <c r="M35" i="23"/>
  <c r="L35" i="23"/>
  <c r="K35" i="23"/>
  <c r="J35" i="23"/>
  <c r="I35" i="23"/>
  <c r="H35" i="23"/>
  <c r="G35" i="23"/>
  <c r="V34" i="23"/>
  <c r="U34" i="23"/>
  <c r="T34" i="23"/>
  <c r="S34" i="23"/>
  <c r="R34" i="23"/>
  <c r="Q34" i="23"/>
  <c r="P34" i="23"/>
  <c r="O34" i="23"/>
  <c r="N34" i="23"/>
  <c r="M34" i="23"/>
  <c r="L34" i="23"/>
  <c r="K34" i="23"/>
  <c r="J34" i="23"/>
  <c r="I34" i="23"/>
  <c r="H34" i="23"/>
  <c r="G34" i="23"/>
  <c r="AE32" i="23"/>
  <c r="AD32" i="23"/>
  <c r="AC32" i="23"/>
  <c r="AB32" i="23"/>
  <c r="Z32" i="23"/>
  <c r="Y32" i="23"/>
  <c r="X32" i="23"/>
  <c r="W32" i="23"/>
  <c r="AE31" i="23"/>
  <c r="AD31" i="23"/>
  <c r="AC31" i="23"/>
  <c r="AB31" i="23"/>
  <c r="Z31" i="23"/>
  <c r="Y31" i="23"/>
  <c r="X31" i="23"/>
  <c r="W31" i="23"/>
  <c r="AE30" i="23"/>
  <c r="AD30" i="23"/>
  <c r="AC30" i="23"/>
  <c r="AB30" i="23"/>
  <c r="Z30" i="23"/>
  <c r="Y30" i="23"/>
  <c r="X30" i="23"/>
  <c r="W30" i="23"/>
  <c r="AE29" i="23"/>
  <c r="AD29" i="23"/>
  <c r="AC29" i="23"/>
  <c r="AB29" i="23"/>
  <c r="Z29" i="23"/>
  <c r="Y29" i="23"/>
  <c r="X29" i="23"/>
  <c r="W29" i="23"/>
  <c r="AE28" i="23"/>
  <c r="AD28" i="23"/>
  <c r="AC28" i="23"/>
  <c r="AB28" i="23"/>
  <c r="Z28" i="23"/>
  <c r="Y28" i="23"/>
  <c r="X28" i="23"/>
  <c r="W28" i="23"/>
  <c r="AE27" i="23"/>
  <c r="AD27" i="23"/>
  <c r="AC27" i="23"/>
  <c r="AB27" i="23"/>
  <c r="Z27" i="23"/>
  <c r="Y27" i="23"/>
  <c r="X27" i="23"/>
  <c r="W27" i="23"/>
  <c r="AE26" i="23"/>
  <c r="AD26" i="23"/>
  <c r="AC26" i="23"/>
  <c r="AB26" i="23"/>
  <c r="Z26" i="23"/>
  <c r="Y26" i="23"/>
  <c r="X26" i="23"/>
  <c r="W26" i="23"/>
  <c r="AE25" i="23"/>
  <c r="AD25" i="23"/>
  <c r="AC25" i="23"/>
  <c r="AB25" i="23"/>
  <c r="Z25" i="23"/>
  <c r="Y25" i="23"/>
  <c r="X25" i="23"/>
  <c r="W25" i="23"/>
  <c r="AE24" i="23"/>
  <c r="AD24" i="23"/>
  <c r="AC24" i="23"/>
  <c r="AB24" i="23"/>
  <c r="Z24" i="23"/>
  <c r="Y24" i="23"/>
  <c r="X24" i="23"/>
  <c r="W24" i="23"/>
  <c r="AE23" i="23"/>
  <c r="AD23" i="23"/>
  <c r="AC23" i="23"/>
  <c r="AB23" i="23"/>
  <c r="Z23" i="23"/>
  <c r="Y23" i="23"/>
  <c r="X23" i="23"/>
  <c r="W23" i="23"/>
  <c r="AE22" i="23"/>
  <c r="AD22" i="23"/>
  <c r="AC22" i="23"/>
  <c r="AB22" i="23"/>
  <c r="Z22" i="23"/>
  <c r="Y22" i="23"/>
  <c r="X22" i="23"/>
  <c r="W22" i="23"/>
  <c r="AE21" i="23"/>
  <c r="AD21" i="23"/>
  <c r="AC21" i="23"/>
  <c r="AB21" i="23"/>
  <c r="Z21" i="23"/>
  <c r="Y21" i="23"/>
  <c r="X21" i="23"/>
  <c r="W21" i="23"/>
  <c r="AE20" i="23"/>
  <c r="AD20" i="23"/>
  <c r="AC20" i="23"/>
  <c r="AB20" i="23"/>
  <c r="Z20" i="23"/>
  <c r="Y20" i="23"/>
  <c r="X20" i="23"/>
  <c r="W20" i="23"/>
  <c r="AE19" i="23"/>
  <c r="AD19" i="23"/>
  <c r="AC19" i="23"/>
  <c r="AB19" i="23"/>
  <c r="Z19" i="23"/>
  <c r="Y19" i="23"/>
  <c r="X19" i="23"/>
  <c r="W19" i="23"/>
  <c r="AE18" i="23"/>
  <c r="AD18" i="23"/>
  <c r="AC18" i="23"/>
  <c r="AB18" i="23"/>
  <c r="Z18" i="23"/>
  <c r="Y18" i="23"/>
  <c r="X18" i="23"/>
  <c r="W18" i="23"/>
  <c r="AE17" i="23"/>
  <c r="AD17" i="23"/>
  <c r="AC17" i="23"/>
  <c r="AB17" i="23"/>
  <c r="Z17" i="23"/>
  <c r="Y17" i="23"/>
  <c r="X17" i="23"/>
  <c r="W17" i="23"/>
  <c r="AE16" i="23"/>
  <c r="AD16" i="23"/>
  <c r="AC16" i="23"/>
  <c r="AB16" i="23"/>
  <c r="Z16" i="23"/>
  <c r="Y16" i="23"/>
  <c r="X16" i="23"/>
  <c r="W16" i="23"/>
  <c r="AE15" i="23"/>
  <c r="AD15" i="23"/>
  <c r="AC15" i="23"/>
  <c r="AB15" i="23"/>
  <c r="Z15" i="23"/>
  <c r="Y15" i="23"/>
  <c r="X15" i="23"/>
  <c r="W15" i="23"/>
  <c r="AE14" i="23"/>
  <c r="AD14" i="23"/>
  <c r="AC14" i="23"/>
  <c r="AB14" i="23"/>
  <c r="Z14" i="23"/>
  <c r="Y14" i="23"/>
  <c r="X14" i="23"/>
  <c r="W14" i="23"/>
  <c r="AE13" i="23"/>
  <c r="AD13" i="23"/>
  <c r="AC13" i="23"/>
  <c r="AB13" i="23"/>
  <c r="Z13" i="23"/>
  <c r="Y13" i="23"/>
  <c r="X13" i="23"/>
  <c r="W13" i="23"/>
  <c r="AE12" i="23"/>
  <c r="AD12" i="23"/>
  <c r="AC12" i="23"/>
  <c r="AB12" i="23"/>
  <c r="Z12" i="23"/>
  <c r="Y12" i="23"/>
  <c r="X12" i="23"/>
  <c r="W12" i="23"/>
  <c r="C10" i="23"/>
  <c r="C9" i="23"/>
  <c r="C8" i="23"/>
  <c r="C7" i="23"/>
  <c r="V3" i="23"/>
  <c r="U3" i="23"/>
  <c r="T3" i="23"/>
  <c r="S3" i="23"/>
  <c r="R3" i="23"/>
  <c r="Q3" i="23"/>
  <c r="P3" i="23"/>
  <c r="O3" i="23"/>
  <c r="N3" i="23"/>
  <c r="M3" i="23"/>
  <c r="L3" i="23"/>
  <c r="K3" i="23"/>
  <c r="J3" i="23"/>
  <c r="I3" i="23"/>
  <c r="H3" i="23"/>
  <c r="G3" i="23"/>
  <c r="F2" i="23"/>
  <c r="D5" i="17"/>
  <c r="D4" i="17"/>
  <c r="D3" i="17"/>
  <c r="B133" i="3"/>
  <c r="W63" i="22"/>
  <c r="X63" i="22"/>
  <c r="Y63" i="22"/>
  <c r="Z63" i="22"/>
  <c r="I9" i="3"/>
  <c r="B9" i="3"/>
  <c r="B7" i="3"/>
  <c r="B8" i="3"/>
  <c r="R2" i="3"/>
  <c r="I7" i="3"/>
  <c r="P127" i="26" l="1"/>
  <c r="P128" i="26"/>
  <c r="P129" i="26"/>
  <c r="P130" i="26"/>
  <c r="L7" i="3"/>
  <c r="F6" i="26"/>
  <c r="J130" i="29"/>
  <c r="M42" i="3"/>
  <c r="L31" i="3"/>
  <c r="M21" i="3"/>
  <c r="L29" i="3"/>
  <c r="L24" i="3"/>
  <c r="L41" i="3"/>
  <c r="L35" i="3"/>
  <c r="L46" i="3"/>
  <c r="M25" i="3"/>
  <c r="M46" i="3"/>
  <c r="M41" i="3"/>
  <c r="M35" i="3"/>
  <c r="M30" i="3"/>
  <c r="F6" i="27"/>
  <c r="L28" i="3"/>
  <c r="L23" i="3"/>
  <c r="L39" i="3"/>
  <c r="L34" i="3"/>
  <c r="L45" i="3"/>
  <c r="M24" i="3"/>
  <c r="M45" i="3"/>
  <c r="M39" i="3"/>
  <c r="M34" i="3"/>
  <c r="M29" i="3"/>
  <c r="L21" i="3"/>
  <c r="L27" i="3"/>
  <c r="L22" i="3"/>
  <c r="L38" i="3"/>
  <c r="L33" i="3"/>
  <c r="L44" i="3"/>
  <c r="M23" i="3"/>
  <c r="M44" i="3"/>
  <c r="M38" i="3"/>
  <c r="M33" i="3"/>
  <c r="M28" i="3"/>
  <c r="L30" i="3"/>
  <c r="L25" i="3"/>
  <c r="L42" i="3"/>
  <c r="L37" i="3"/>
  <c r="M22" i="3"/>
  <c r="M37" i="3"/>
  <c r="M31" i="3"/>
  <c r="J50" i="30"/>
  <c r="N25" i="3"/>
  <c r="N46" i="3"/>
  <c r="N41" i="3"/>
  <c r="N35" i="3"/>
  <c r="N30" i="3"/>
  <c r="N24" i="3"/>
  <c r="N45" i="3"/>
  <c r="N39" i="3"/>
  <c r="N34" i="3"/>
  <c r="N29" i="3"/>
  <c r="N23" i="3"/>
  <c r="N44" i="3"/>
  <c r="N38" i="3"/>
  <c r="N33" i="3"/>
  <c r="N28" i="3"/>
  <c r="F6" i="30"/>
  <c r="N21" i="3"/>
  <c r="N22" i="3"/>
  <c r="N42" i="3"/>
  <c r="N37" i="3"/>
  <c r="N31" i="3"/>
  <c r="J47" i="30"/>
  <c r="V127" i="29"/>
  <c r="V128" i="29"/>
  <c r="V131" i="29" s="1"/>
  <c r="V129" i="29"/>
  <c r="V130" i="29"/>
  <c r="P128" i="29"/>
  <c r="P129" i="29"/>
  <c r="P130" i="29"/>
  <c r="P127" i="29"/>
  <c r="N80" i="3"/>
  <c r="J47" i="27"/>
  <c r="J51" i="27" s="1"/>
  <c r="M80" i="3"/>
  <c r="J128" i="26"/>
  <c r="J129" i="26"/>
  <c r="J130" i="26"/>
  <c r="J127" i="26"/>
  <c r="N110" i="3"/>
  <c r="J127" i="29"/>
  <c r="J131" i="29" s="1"/>
  <c r="N49" i="3"/>
  <c r="V128" i="26"/>
  <c r="V129" i="26"/>
  <c r="V130" i="26"/>
  <c r="V127" i="26"/>
  <c r="M110" i="3"/>
  <c r="AF14" i="30"/>
  <c r="AF20" i="30"/>
  <c r="AF23" i="30"/>
  <c r="AF25" i="30"/>
  <c r="AF28" i="30"/>
  <c r="AF31" i="30"/>
  <c r="AF13" i="29"/>
  <c r="AF16" i="29"/>
  <c r="AF19" i="29"/>
  <c r="AF21" i="29"/>
  <c r="AF28" i="29"/>
  <c r="AF30" i="29"/>
  <c r="AF39" i="29"/>
  <c r="AF43" i="29"/>
  <c r="AF46" i="29"/>
  <c r="AF49" i="29"/>
  <c r="AF55" i="29"/>
  <c r="AF62" i="29"/>
  <c r="AF68" i="29"/>
  <c r="AF70" i="29"/>
  <c r="AF77" i="29"/>
  <c r="AF14" i="29"/>
  <c r="AF17" i="29"/>
  <c r="AF20" i="29"/>
  <c r="AF22" i="29"/>
  <c r="AF25" i="29"/>
  <c r="AF29" i="29"/>
  <c r="AF31" i="29"/>
  <c r="AF40" i="29"/>
  <c r="AF47" i="29"/>
  <c r="AF50" i="29"/>
  <c r="AF52" i="29"/>
  <c r="AF56" i="29"/>
  <c r="AF59" i="29"/>
  <c r="AF63" i="29"/>
  <c r="AF65" i="29"/>
  <c r="AF69" i="29"/>
  <c r="AF71" i="29"/>
  <c r="AF74" i="29"/>
  <c r="AF78" i="29"/>
  <c r="AF15" i="30"/>
  <c r="AF17" i="30"/>
  <c r="AF21" i="30"/>
  <c r="AF24" i="30"/>
  <c r="AF26" i="30"/>
  <c r="AF29" i="30"/>
  <c r="AF32" i="30"/>
  <c r="AF23" i="29"/>
  <c r="AF26" i="29"/>
  <c r="AF32" i="29"/>
  <c r="AF35" i="29"/>
  <c r="AF41" i="29"/>
  <c r="AF44" i="29"/>
  <c r="AF48" i="29"/>
  <c r="AF51" i="29"/>
  <c r="AF53" i="29"/>
  <c r="AF57" i="29"/>
  <c r="AF60" i="29"/>
  <c r="AF66" i="29"/>
  <c r="AF72" i="29"/>
  <c r="AF75" i="29"/>
  <c r="AF79" i="29"/>
  <c r="AF82" i="29"/>
  <c r="AF12" i="30"/>
  <c r="AF16" i="30"/>
  <c r="AF18" i="30"/>
  <c r="AF27" i="30"/>
  <c r="AF12" i="29"/>
  <c r="AF15" i="29"/>
  <c r="AF18" i="29"/>
  <c r="AF24" i="29"/>
  <c r="AF27" i="29"/>
  <c r="AF42" i="29"/>
  <c r="AF45" i="29"/>
  <c r="AF54" i="29"/>
  <c r="AF58" i="29"/>
  <c r="AF61" i="29"/>
  <c r="AF67" i="29"/>
  <c r="AF73" i="29"/>
  <c r="AF76" i="29"/>
  <c r="AF13" i="30"/>
  <c r="AF19" i="30"/>
  <c r="AF22" i="30"/>
  <c r="AF30" i="30"/>
  <c r="F6" i="29"/>
  <c r="AF81" i="29"/>
  <c r="AF80" i="29"/>
  <c r="AF33" i="29"/>
  <c r="AF36" i="29"/>
  <c r="AF34" i="29"/>
  <c r="AF37" i="29"/>
  <c r="AF13" i="26"/>
  <c r="AF16" i="26"/>
  <c r="AF19" i="26"/>
  <c r="AF21" i="26"/>
  <c r="AF28" i="26"/>
  <c r="AF30" i="26"/>
  <c r="AF34" i="26"/>
  <c r="AF37" i="26"/>
  <c r="AF39" i="26"/>
  <c r="AF43" i="26"/>
  <c r="AF46" i="26"/>
  <c r="AF49" i="26"/>
  <c r="AF55" i="26"/>
  <c r="AF62" i="26"/>
  <c r="AF68" i="26"/>
  <c r="AF70" i="26"/>
  <c r="AF77" i="26"/>
  <c r="AF80" i="26"/>
  <c r="AF14" i="27"/>
  <c r="AF20" i="27"/>
  <c r="AF23" i="27"/>
  <c r="AF25" i="27"/>
  <c r="AF28" i="27"/>
  <c r="AF31" i="27"/>
  <c r="AF14" i="26"/>
  <c r="AF17" i="26"/>
  <c r="AF20" i="26"/>
  <c r="AF22" i="26"/>
  <c r="AF25" i="26"/>
  <c r="AF29" i="26"/>
  <c r="AF31" i="26"/>
  <c r="AF40" i="26"/>
  <c r="AF47" i="26"/>
  <c r="AF50" i="26"/>
  <c r="AF52" i="26"/>
  <c r="AF56" i="26"/>
  <c r="AF59" i="26"/>
  <c r="AF63" i="26"/>
  <c r="AF65" i="26"/>
  <c r="AF69" i="26"/>
  <c r="AF71" i="26"/>
  <c r="AF74" i="26"/>
  <c r="AF78" i="26"/>
  <c r="AF81" i="26"/>
  <c r="AF15" i="27"/>
  <c r="AF17" i="27"/>
  <c r="AF21" i="27"/>
  <c r="AF24" i="27"/>
  <c r="AF26" i="27"/>
  <c r="AF29" i="27"/>
  <c r="AF32" i="27"/>
  <c r="AF23" i="26"/>
  <c r="AF26" i="26"/>
  <c r="AF32" i="26"/>
  <c r="AF35" i="26"/>
  <c r="AF41" i="26"/>
  <c r="AF44" i="26"/>
  <c r="AF48" i="26"/>
  <c r="AF51" i="26"/>
  <c r="AF53" i="26"/>
  <c r="AF57" i="26"/>
  <c r="AF60" i="26"/>
  <c r="AF66" i="26"/>
  <c r="AF72" i="26"/>
  <c r="AF75" i="26"/>
  <c r="AF79" i="26"/>
  <c r="AF82" i="26"/>
  <c r="AF12" i="27"/>
  <c r="AF16" i="27"/>
  <c r="AF18" i="27"/>
  <c r="AF27" i="27"/>
  <c r="AF12" i="26"/>
  <c r="AF15" i="26"/>
  <c r="AF18" i="26"/>
  <c r="AF24" i="26"/>
  <c r="AF27" i="26"/>
  <c r="AF33" i="26"/>
  <c r="AF36" i="26"/>
  <c r="AF42" i="26"/>
  <c r="AF45" i="26"/>
  <c r="AF54" i="26"/>
  <c r="AF58" i="26"/>
  <c r="AF61" i="26"/>
  <c r="AF67" i="26"/>
  <c r="AF73" i="26"/>
  <c r="AF76" i="26"/>
  <c r="AF13" i="27"/>
  <c r="AF19" i="27"/>
  <c r="AF22" i="27"/>
  <c r="AF30" i="27"/>
  <c r="F6" i="23"/>
  <c r="AF18" i="23"/>
  <c r="AF19" i="23"/>
  <c r="AF20" i="23"/>
  <c r="AF30" i="23"/>
  <c r="AF31" i="23"/>
  <c r="AF32" i="23"/>
  <c r="AF28" i="23"/>
  <c r="AF29" i="23"/>
  <c r="AF25" i="23"/>
  <c r="AF26" i="23"/>
  <c r="AF27" i="23"/>
  <c r="AF22" i="23"/>
  <c r="AF23" i="23"/>
  <c r="AF24" i="23"/>
  <c r="AF21" i="23"/>
  <c r="AF17" i="23"/>
  <c r="AF12" i="23"/>
  <c r="AF13" i="23"/>
  <c r="AF14" i="23"/>
  <c r="AF15" i="23"/>
  <c r="AF16" i="23"/>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E9" i="17"/>
  <c r="D9" i="17"/>
  <c r="C9" i="17"/>
  <c r="H112" i="22"/>
  <c r="I112" i="22"/>
  <c r="J112" i="22"/>
  <c r="K112" i="22"/>
  <c r="L112" i="22"/>
  <c r="M112" i="22"/>
  <c r="N112" i="22"/>
  <c r="O112" i="22"/>
  <c r="P112" i="22"/>
  <c r="Q112" i="22"/>
  <c r="R112" i="22"/>
  <c r="S112" i="22"/>
  <c r="T112" i="22"/>
  <c r="U112" i="22"/>
  <c r="V112" i="22"/>
  <c r="H111" i="22"/>
  <c r="I111" i="22"/>
  <c r="J111" i="22"/>
  <c r="K111" i="22"/>
  <c r="L111" i="22"/>
  <c r="M111" i="22"/>
  <c r="N111" i="22"/>
  <c r="O111" i="22"/>
  <c r="P111" i="22"/>
  <c r="Q111" i="22"/>
  <c r="R111" i="22"/>
  <c r="S111" i="22"/>
  <c r="T111" i="22"/>
  <c r="U111" i="22"/>
  <c r="V111" i="22"/>
  <c r="H110" i="22"/>
  <c r="I110" i="22"/>
  <c r="J110" i="22"/>
  <c r="K110" i="22"/>
  <c r="L110" i="22"/>
  <c r="M110" i="22"/>
  <c r="N110" i="22"/>
  <c r="O110" i="22"/>
  <c r="P110" i="22"/>
  <c r="Q110" i="22"/>
  <c r="R110" i="22"/>
  <c r="S110" i="22"/>
  <c r="T110" i="22"/>
  <c r="U110" i="22"/>
  <c r="V110" i="22"/>
  <c r="G112" i="22"/>
  <c r="V130" i="22" s="1"/>
  <c r="G111" i="22"/>
  <c r="V129" i="22" s="1"/>
  <c r="G110" i="22"/>
  <c r="H109" i="22"/>
  <c r="I109" i="22"/>
  <c r="J109" i="22"/>
  <c r="K109" i="22"/>
  <c r="L109" i="22"/>
  <c r="M109" i="22"/>
  <c r="N109" i="22"/>
  <c r="O109" i="22"/>
  <c r="P109" i="22"/>
  <c r="Q109" i="22"/>
  <c r="R109" i="22"/>
  <c r="S109" i="22"/>
  <c r="T109" i="22"/>
  <c r="U109" i="22"/>
  <c r="V109" i="22"/>
  <c r="G109" i="22"/>
  <c r="W62" i="22"/>
  <c r="X62" i="22"/>
  <c r="Y62" i="22"/>
  <c r="Z62" i="22"/>
  <c r="W61" i="22"/>
  <c r="X61" i="22"/>
  <c r="Y61" i="22"/>
  <c r="Z61" i="22"/>
  <c r="H102" i="22"/>
  <c r="I102" i="22"/>
  <c r="J102" i="22"/>
  <c r="K102" i="22"/>
  <c r="L102" i="22"/>
  <c r="M102" i="22"/>
  <c r="N102" i="22"/>
  <c r="O102" i="22"/>
  <c r="P102" i="22"/>
  <c r="Q102" i="22"/>
  <c r="R102" i="22"/>
  <c r="S102" i="22"/>
  <c r="T102" i="22"/>
  <c r="U102" i="22"/>
  <c r="V102" i="22"/>
  <c r="H101" i="22"/>
  <c r="I101" i="22"/>
  <c r="J101" i="22"/>
  <c r="K101" i="22"/>
  <c r="L101" i="22"/>
  <c r="M101" i="22"/>
  <c r="N101" i="22"/>
  <c r="O101" i="22"/>
  <c r="P101" i="22"/>
  <c r="Q101" i="22"/>
  <c r="R101" i="22"/>
  <c r="S101" i="22"/>
  <c r="T101" i="22"/>
  <c r="U101" i="22"/>
  <c r="V101" i="22"/>
  <c r="H100" i="22"/>
  <c r="I100" i="22"/>
  <c r="J100" i="22"/>
  <c r="K100" i="22"/>
  <c r="L100" i="22"/>
  <c r="M100" i="22"/>
  <c r="N100" i="22"/>
  <c r="O100" i="22"/>
  <c r="P100" i="22"/>
  <c r="Q100" i="22"/>
  <c r="R100" i="22"/>
  <c r="S100" i="22"/>
  <c r="T100" i="22"/>
  <c r="U100" i="22"/>
  <c r="V100" i="22"/>
  <c r="G102" i="22"/>
  <c r="G101" i="22"/>
  <c r="G100" i="22"/>
  <c r="H99" i="22"/>
  <c r="I99" i="22"/>
  <c r="J99" i="22"/>
  <c r="K99" i="22"/>
  <c r="L99" i="22"/>
  <c r="M99" i="22"/>
  <c r="N99" i="22"/>
  <c r="O99" i="22"/>
  <c r="P99" i="22"/>
  <c r="Q99" i="22"/>
  <c r="R99" i="22"/>
  <c r="S99" i="22"/>
  <c r="T99" i="22"/>
  <c r="U99" i="22"/>
  <c r="V99" i="22"/>
  <c r="G99" i="22"/>
  <c r="H89" i="22"/>
  <c r="I89" i="22"/>
  <c r="J89" i="22"/>
  <c r="K89" i="22"/>
  <c r="L89" i="22"/>
  <c r="M89" i="22"/>
  <c r="N89" i="22"/>
  <c r="O89" i="22"/>
  <c r="P89" i="22"/>
  <c r="Q89" i="22"/>
  <c r="R89" i="22"/>
  <c r="S89" i="22"/>
  <c r="T89" i="22"/>
  <c r="U89" i="22"/>
  <c r="V89" i="22"/>
  <c r="H90" i="22"/>
  <c r="I90" i="22"/>
  <c r="J90" i="22"/>
  <c r="K90" i="22"/>
  <c r="L90" i="22"/>
  <c r="M90" i="22"/>
  <c r="N90" i="22"/>
  <c r="O90" i="22"/>
  <c r="P90" i="22"/>
  <c r="Q90" i="22"/>
  <c r="R90" i="22"/>
  <c r="S90" i="22"/>
  <c r="T90" i="22"/>
  <c r="U90" i="22"/>
  <c r="V90" i="22"/>
  <c r="H91" i="22"/>
  <c r="I91" i="22"/>
  <c r="J91" i="22"/>
  <c r="K91" i="22"/>
  <c r="L91" i="22"/>
  <c r="M91" i="22"/>
  <c r="N91" i="22"/>
  <c r="O91" i="22"/>
  <c r="P91" i="22"/>
  <c r="Q91" i="22"/>
  <c r="R91" i="22"/>
  <c r="S91" i="22"/>
  <c r="T91" i="22"/>
  <c r="U91" i="22"/>
  <c r="V91" i="22"/>
  <c r="H92" i="22"/>
  <c r="I92" i="22"/>
  <c r="J92" i="22"/>
  <c r="K92" i="22"/>
  <c r="L92" i="22"/>
  <c r="M92" i="22"/>
  <c r="N92" i="22"/>
  <c r="O92" i="22"/>
  <c r="P92" i="22"/>
  <c r="Q92" i="22"/>
  <c r="R92" i="22"/>
  <c r="S92" i="22"/>
  <c r="T92" i="22"/>
  <c r="U92" i="22"/>
  <c r="V92" i="22"/>
  <c r="G92" i="22"/>
  <c r="G91" i="22"/>
  <c r="J129" i="22" s="1"/>
  <c r="G90" i="22"/>
  <c r="J128" i="22" s="1"/>
  <c r="G89" i="22"/>
  <c r="H114" i="22"/>
  <c r="I114" i="22"/>
  <c r="J114" i="22"/>
  <c r="K114" i="22"/>
  <c r="L114" i="22"/>
  <c r="M114" i="22"/>
  <c r="N114" i="22"/>
  <c r="O114" i="22"/>
  <c r="P114" i="22"/>
  <c r="Q114" i="22"/>
  <c r="R114" i="22"/>
  <c r="S114" i="22"/>
  <c r="T114" i="22"/>
  <c r="U114" i="22"/>
  <c r="V114" i="22"/>
  <c r="H115" i="22"/>
  <c r="I115" i="22"/>
  <c r="J115" i="22"/>
  <c r="K115" i="22"/>
  <c r="L115" i="22"/>
  <c r="M115" i="22"/>
  <c r="N115" i="22"/>
  <c r="O115" i="22"/>
  <c r="P115" i="22"/>
  <c r="Q115" i="22"/>
  <c r="R115" i="22"/>
  <c r="S115" i="22"/>
  <c r="T115" i="22"/>
  <c r="U115" i="22"/>
  <c r="V115" i="22"/>
  <c r="H116" i="22"/>
  <c r="I116" i="22"/>
  <c r="J116" i="22"/>
  <c r="K116" i="22"/>
  <c r="L116" i="22"/>
  <c r="M116" i="22"/>
  <c r="N116" i="22"/>
  <c r="O116" i="22"/>
  <c r="P116" i="22"/>
  <c r="Q116" i="22"/>
  <c r="R116" i="22"/>
  <c r="S116" i="22"/>
  <c r="T116" i="22"/>
  <c r="U116" i="22"/>
  <c r="V116" i="22"/>
  <c r="H117" i="22"/>
  <c r="I117" i="22"/>
  <c r="J117" i="22"/>
  <c r="K117" i="22"/>
  <c r="L117" i="22"/>
  <c r="M117" i="22"/>
  <c r="N117" i="22"/>
  <c r="O117" i="22"/>
  <c r="P117" i="22"/>
  <c r="Q117" i="22"/>
  <c r="R117" i="22"/>
  <c r="S117" i="22"/>
  <c r="T117" i="22"/>
  <c r="U117" i="22"/>
  <c r="V117" i="22"/>
  <c r="G117" i="22"/>
  <c r="G116" i="22"/>
  <c r="G115" i="22"/>
  <c r="G114" i="22"/>
  <c r="H104" i="22"/>
  <c r="I104" i="22"/>
  <c r="J104" i="22"/>
  <c r="K104" i="22"/>
  <c r="L104" i="22"/>
  <c r="M104" i="22"/>
  <c r="N104" i="22"/>
  <c r="O104" i="22"/>
  <c r="P104" i="22"/>
  <c r="Q104" i="22"/>
  <c r="R104" i="22"/>
  <c r="S104" i="22"/>
  <c r="T104" i="22"/>
  <c r="U104" i="22"/>
  <c r="V104" i="22"/>
  <c r="H105" i="22"/>
  <c r="I105" i="22"/>
  <c r="J105" i="22"/>
  <c r="K105" i="22"/>
  <c r="L105" i="22"/>
  <c r="M105" i="22"/>
  <c r="N105" i="22"/>
  <c r="O105" i="22"/>
  <c r="P105" i="22"/>
  <c r="Q105" i="22"/>
  <c r="R105" i="22"/>
  <c r="S105" i="22"/>
  <c r="T105" i="22"/>
  <c r="U105" i="22"/>
  <c r="V105" i="22"/>
  <c r="H106" i="22"/>
  <c r="I106" i="22"/>
  <c r="J106" i="22"/>
  <c r="K106" i="22"/>
  <c r="L106" i="22"/>
  <c r="M106" i="22"/>
  <c r="N106" i="22"/>
  <c r="O106" i="22"/>
  <c r="P106" i="22"/>
  <c r="Q106" i="22"/>
  <c r="R106" i="22"/>
  <c r="S106" i="22"/>
  <c r="T106" i="22"/>
  <c r="U106" i="22"/>
  <c r="V106" i="22"/>
  <c r="H107" i="22"/>
  <c r="I107" i="22"/>
  <c r="J107" i="22"/>
  <c r="K107" i="22"/>
  <c r="L107" i="22"/>
  <c r="M107" i="22"/>
  <c r="N107" i="22"/>
  <c r="O107" i="22"/>
  <c r="P107" i="22"/>
  <c r="Q107" i="22"/>
  <c r="R107" i="22"/>
  <c r="S107" i="22"/>
  <c r="T107" i="22"/>
  <c r="U107" i="22"/>
  <c r="V107" i="22"/>
  <c r="G107" i="22"/>
  <c r="G106" i="22"/>
  <c r="G105" i="22"/>
  <c r="G104" i="22"/>
  <c r="H94" i="22"/>
  <c r="I94" i="22"/>
  <c r="J94" i="22"/>
  <c r="K94" i="22"/>
  <c r="L94" i="22"/>
  <c r="M94" i="22"/>
  <c r="N94" i="22"/>
  <c r="O94" i="22"/>
  <c r="P94" i="22"/>
  <c r="Q94" i="22"/>
  <c r="R94" i="22"/>
  <c r="S94" i="22"/>
  <c r="T94" i="22"/>
  <c r="U94" i="22"/>
  <c r="V94" i="22"/>
  <c r="H95" i="22"/>
  <c r="I95" i="22"/>
  <c r="J95" i="22"/>
  <c r="K95" i="22"/>
  <c r="L95" i="22"/>
  <c r="M95" i="22"/>
  <c r="N95" i="22"/>
  <c r="O95" i="22"/>
  <c r="P95" i="22"/>
  <c r="Q95" i="22"/>
  <c r="R95" i="22"/>
  <c r="S95" i="22"/>
  <c r="T95" i="22"/>
  <c r="U95" i="22"/>
  <c r="V95" i="22"/>
  <c r="H96" i="22"/>
  <c r="I96" i="22"/>
  <c r="J96" i="22"/>
  <c r="K96" i="22"/>
  <c r="L96" i="22"/>
  <c r="M96" i="22"/>
  <c r="N96" i="22"/>
  <c r="O96" i="22"/>
  <c r="P96" i="22"/>
  <c r="Q96" i="22"/>
  <c r="R96" i="22"/>
  <c r="S96" i="22"/>
  <c r="T96" i="22"/>
  <c r="U96" i="22"/>
  <c r="V96" i="22"/>
  <c r="H97" i="22"/>
  <c r="I97" i="22"/>
  <c r="J97" i="22"/>
  <c r="K97" i="22"/>
  <c r="L97" i="22"/>
  <c r="M97" i="22"/>
  <c r="N97" i="22"/>
  <c r="O97" i="22"/>
  <c r="P97" i="22"/>
  <c r="Q97" i="22"/>
  <c r="R97" i="22"/>
  <c r="S97" i="22"/>
  <c r="T97" i="22"/>
  <c r="U97" i="22"/>
  <c r="V97" i="22"/>
  <c r="G97" i="22"/>
  <c r="G96" i="22"/>
  <c r="G95" i="22"/>
  <c r="G94" i="22"/>
  <c r="H84" i="22"/>
  <c r="I84" i="22"/>
  <c r="J84" i="22"/>
  <c r="K84" i="22"/>
  <c r="L84" i="22"/>
  <c r="M84" i="22"/>
  <c r="N84" i="22"/>
  <c r="O84" i="22"/>
  <c r="P84" i="22"/>
  <c r="Q84" i="22"/>
  <c r="R84" i="22"/>
  <c r="S84" i="22"/>
  <c r="T84" i="22"/>
  <c r="U84" i="22"/>
  <c r="V84" i="22"/>
  <c r="H85" i="22"/>
  <c r="I85" i="22"/>
  <c r="J85" i="22"/>
  <c r="K85" i="22"/>
  <c r="L85" i="22"/>
  <c r="M85" i="22"/>
  <c r="N85" i="22"/>
  <c r="O85" i="22"/>
  <c r="P85" i="22"/>
  <c r="Q85" i="22"/>
  <c r="R85" i="22"/>
  <c r="S85" i="22"/>
  <c r="T85" i="22"/>
  <c r="U85" i="22"/>
  <c r="V85" i="22"/>
  <c r="H86" i="22"/>
  <c r="I86" i="22"/>
  <c r="J86" i="22"/>
  <c r="K86" i="22"/>
  <c r="L86" i="22"/>
  <c r="M86" i="22"/>
  <c r="N86" i="22"/>
  <c r="O86" i="22"/>
  <c r="P86" i="22"/>
  <c r="Q86" i="22"/>
  <c r="R86" i="22"/>
  <c r="S86" i="22"/>
  <c r="T86" i="22"/>
  <c r="U86" i="22"/>
  <c r="V86" i="22"/>
  <c r="H87" i="22"/>
  <c r="I87" i="22"/>
  <c r="J87" i="22"/>
  <c r="K87" i="22"/>
  <c r="L87" i="22"/>
  <c r="M87" i="22"/>
  <c r="N87" i="22"/>
  <c r="O87" i="22"/>
  <c r="P87" i="22"/>
  <c r="Q87" i="22"/>
  <c r="R87" i="22"/>
  <c r="S87" i="22"/>
  <c r="T87" i="22"/>
  <c r="U87" i="22"/>
  <c r="V87" i="22"/>
  <c r="G87" i="22"/>
  <c r="G86" i="22"/>
  <c r="G85" i="22"/>
  <c r="G84" i="22"/>
  <c r="AB79" i="22"/>
  <c r="AC79" i="22"/>
  <c r="AD79" i="22"/>
  <c r="AE79" i="22"/>
  <c r="AB80" i="22"/>
  <c r="AC80" i="22"/>
  <c r="AD80" i="22"/>
  <c r="AE80" i="22"/>
  <c r="AB81" i="22"/>
  <c r="AC81" i="22"/>
  <c r="AD81" i="22"/>
  <c r="AE81" i="22"/>
  <c r="AB82" i="22"/>
  <c r="AC82" i="22"/>
  <c r="AD82" i="22"/>
  <c r="AE82" i="22"/>
  <c r="AB66" i="22"/>
  <c r="AC66" i="22"/>
  <c r="AD66" i="22"/>
  <c r="AE66" i="22"/>
  <c r="AB67" i="22"/>
  <c r="AC67" i="22"/>
  <c r="AD67" i="22"/>
  <c r="AE67" i="22"/>
  <c r="AB68" i="22"/>
  <c r="AC68" i="22"/>
  <c r="AD68" i="22"/>
  <c r="AE68" i="22"/>
  <c r="AB69" i="22"/>
  <c r="AC69" i="22"/>
  <c r="AD69" i="22"/>
  <c r="AE69" i="22"/>
  <c r="AB70" i="22"/>
  <c r="AC70" i="22"/>
  <c r="AD70" i="22"/>
  <c r="AE70" i="22"/>
  <c r="AB71" i="22"/>
  <c r="AC71" i="22"/>
  <c r="AD71" i="22"/>
  <c r="AE71" i="22"/>
  <c r="AB72" i="22"/>
  <c r="AC72" i="22"/>
  <c r="AD72" i="22"/>
  <c r="AE72" i="22"/>
  <c r="AB73" i="22"/>
  <c r="AC73" i="22"/>
  <c r="AD73" i="22"/>
  <c r="AE73" i="22"/>
  <c r="AB74" i="22"/>
  <c r="AC74" i="22"/>
  <c r="AD74" i="22"/>
  <c r="AE74" i="22"/>
  <c r="AB75" i="22"/>
  <c r="AC75" i="22"/>
  <c r="AD75" i="22"/>
  <c r="AE75" i="22"/>
  <c r="AB76" i="22"/>
  <c r="AC76" i="22"/>
  <c r="AD76" i="22"/>
  <c r="AE76" i="22"/>
  <c r="AB77" i="22"/>
  <c r="AC77" i="22"/>
  <c r="AD77" i="22"/>
  <c r="AE77" i="22"/>
  <c r="AB78" i="22"/>
  <c r="AC78" i="22"/>
  <c r="AD78" i="22"/>
  <c r="AE78" i="22"/>
  <c r="AE65" i="22"/>
  <c r="AD65" i="22"/>
  <c r="AC65" i="22"/>
  <c r="AB65" i="22"/>
  <c r="AB59" i="22"/>
  <c r="AC59" i="22"/>
  <c r="AD59" i="22"/>
  <c r="AE59" i="22"/>
  <c r="AB60" i="22"/>
  <c r="AC60" i="22"/>
  <c r="AD60" i="22"/>
  <c r="AE60" i="22"/>
  <c r="AB61" i="22"/>
  <c r="AC61" i="22"/>
  <c r="AD61" i="22"/>
  <c r="AE61" i="22"/>
  <c r="AB62" i="22"/>
  <c r="AC62" i="22"/>
  <c r="AD62" i="22"/>
  <c r="AE62" i="22"/>
  <c r="AB63" i="22"/>
  <c r="AC63" i="22"/>
  <c r="AD63" i="22"/>
  <c r="AE63" i="22"/>
  <c r="AB52" i="22"/>
  <c r="AC52" i="22"/>
  <c r="AD52" i="22"/>
  <c r="AE52" i="22"/>
  <c r="AB53" i="22"/>
  <c r="AC53" i="22"/>
  <c r="AD53" i="22"/>
  <c r="AE53" i="22"/>
  <c r="AB54" i="22"/>
  <c r="AC54" i="22"/>
  <c r="AD54" i="22"/>
  <c r="AE54" i="22"/>
  <c r="AB55" i="22"/>
  <c r="AC55" i="22"/>
  <c r="AD55" i="22"/>
  <c r="AE55" i="22"/>
  <c r="AB56" i="22"/>
  <c r="AC56" i="22"/>
  <c r="AD56" i="22"/>
  <c r="AE56" i="22"/>
  <c r="AB57" i="22"/>
  <c r="AC57" i="22"/>
  <c r="AD57" i="22"/>
  <c r="AE57" i="22"/>
  <c r="AB58" i="22"/>
  <c r="AC58" i="22"/>
  <c r="AD58" i="22"/>
  <c r="AE58" i="22"/>
  <c r="AB40" i="22"/>
  <c r="AC40" i="22"/>
  <c r="AD40" i="22"/>
  <c r="AE40" i="22"/>
  <c r="AB41" i="22"/>
  <c r="AC41" i="22"/>
  <c r="AD41" i="22"/>
  <c r="AE41" i="22"/>
  <c r="AB42" i="22"/>
  <c r="AC42" i="22"/>
  <c r="AD42" i="22"/>
  <c r="AE42" i="22"/>
  <c r="AB43" i="22"/>
  <c r="AC43" i="22"/>
  <c r="AD43" i="22"/>
  <c r="AE43" i="22"/>
  <c r="AB44" i="22"/>
  <c r="AC44" i="22"/>
  <c r="AD44" i="22"/>
  <c r="AE44" i="22"/>
  <c r="AB45" i="22"/>
  <c r="AC45" i="22"/>
  <c r="AD45" i="22"/>
  <c r="AE45" i="22"/>
  <c r="AB46" i="22"/>
  <c r="AC46" i="22"/>
  <c r="AD46" i="22"/>
  <c r="AE46" i="22"/>
  <c r="AB47" i="22"/>
  <c r="AC47" i="22"/>
  <c r="AD47" i="22"/>
  <c r="AE47" i="22"/>
  <c r="AB48" i="22"/>
  <c r="AC48" i="22"/>
  <c r="AD48" i="22"/>
  <c r="AE48" i="22"/>
  <c r="AB49" i="22"/>
  <c r="AC49" i="22"/>
  <c r="AD49" i="22"/>
  <c r="AE49" i="22"/>
  <c r="AB50" i="22"/>
  <c r="AC50" i="22"/>
  <c r="AD50" i="22"/>
  <c r="AE50" i="22"/>
  <c r="AB51" i="22"/>
  <c r="AC51" i="22"/>
  <c r="AD51" i="22"/>
  <c r="AE51" i="22"/>
  <c r="AE39" i="22"/>
  <c r="AD39" i="22"/>
  <c r="AC39" i="22"/>
  <c r="AB39" i="22"/>
  <c r="AB37" i="22"/>
  <c r="AC37" i="22"/>
  <c r="AD37" i="22"/>
  <c r="AE37" i="22"/>
  <c r="AB26" i="22"/>
  <c r="AC26" i="22"/>
  <c r="AD26" i="22"/>
  <c r="AE26" i="22"/>
  <c r="AB27" i="22"/>
  <c r="AC27" i="22"/>
  <c r="AD27" i="22"/>
  <c r="AE27" i="22"/>
  <c r="AB28" i="22"/>
  <c r="AC28" i="22"/>
  <c r="AD28" i="22"/>
  <c r="AE28" i="22"/>
  <c r="AB29" i="22"/>
  <c r="AC29" i="22"/>
  <c r="AD29" i="22"/>
  <c r="AE29" i="22"/>
  <c r="AB30" i="22"/>
  <c r="AC30" i="22"/>
  <c r="AD30" i="22"/>
  <c r="AE30" i="22"/>
  <c r="AB31" i="22"/>
  <c r="AC31" i="22"/>
  <c r="AD31" i="22"/>
  <c r="AE31" i="22"/>
  <c r="AB32" i="22"/>
  <c r="AC32" i="22"/>
  <c r="AD32" i="22"/>
  <c r="AE32" i="22"/>
  <c r="AB33" i="22"/>
  <c r="AC33" i="22"/>
  <c r="AD33" i="22"/>
  <c r="AE33" i="22"/>
  <c r="AB34" i="22"/>
  <c r="AC34" i="22"/>
  <c r="AD34" i="22"/>
  <c r="AE34" i="22"/>
  <c r="AB35" i="22"/>
  <c r="AC35" i="22"/>
  <c r="AD35" i="22"/>
  <c r="AE35" i="22"/>
  <c r="AB36" i="22"/>
  <c r="AC36" i="22"/>
  <c r="AD36" i="22"/>
  <c r="AE36" i="22"/>
  <c r="AB14" i="22"/>
  <c r="AC14" i="22"/>
  <c r="AD14" i="22"/>
  <c r="AE14" i="22"/>
  <c r="AB15" i="22"/>
  <c r="AC15" i="22"/>
  <c r="AD15" i="22"/>
  <c r="AE15" i="22"/>
  <c r="AB16" i="22"/>
  <c r="AC16" i="22"/>
  <c r="AD16" i="22"/>
  <c r="AE16" i="22"/>
  <c r="AB17" i="22"/>
  <c r="AC17" i="22"/>
  <c r="AD17" i="22"/>
  <c r="AE17" i="22"/>
  <c r="AB18" i="22"/>
  <c r="AC18" i="22"/>
  <c r="AD18" i="22"/>
  <c r="AE18" i="22"/>
  <c r="AB19" i="22"/>
  <c r="AC19" i="22"/>
  <c r="AD19" i="22"/>
  <c r="AE19" i="22"/>
  <c r="AB20" i="22"/>
  <c r="AC20" i="22"/>
  <c r="AD20" i="22"/>
  <c r="AE20" i="22"/>
  <c r="AB21" i="22"/>
  <c r="AC21" i="22"/>
  <c r="AD21" i="22"/>
  <c r="AE21" i="22"/>
  <c r="AB22" i="22"/>
  <c r="AC22" i="22"/>
  <c r="AD22" i="22"/>
  <c r="AE22" i="22"/>
  <c r="AB23" i="22"/>
  <c r="AC23" i="22"/>
  <c r="AD23" i="22"/>
  <c r="AE23" i="22"/>
  <c r="AB24" i="22"/>
  <c r="AC24" i="22"/>
  <c r="AD24" i="22"/>
  <c r="AE24" i="22"/>
  <c r="AB25" i="22"/>
  <c r="AC25" i="22"/>
  <c r="AD25" i="22"/>
  <c r="AE25" i="22"/>
  <c r="AB13" i="22"/>
  <c r="AC13" i="22"/>
  <c r="AD13" i="22"/>
  <c r="AE13" i="22"/>
  <c r="AE12" i="22"/>
  <c r="AD12" i="22"/>
  <c r="AC12" i="22"/>
  <c r="AB12" i="22"/>
  <c r="V3" i="22"/>
  <c r="U3" i="22"/>
  <c r="T3" i="22"/>
  <c r="S3" i="22"/>
  <c r="R3" i="22"/>
  <c r="Q3" i="22"/>
  <c r="P3" i="22"/>
  <c r="O3" i="22"/>
  <c r="N3" i="22"/>
  <c r="M3" i="22"/>
  <c r="L3" i="22"/>
  <c r="K3" i="22"/>
  <c r="J3" i="22"/>
  <c r="I3" i="22"/>
  <c r="H3" i="22"/>
  <c r="G3" i="22"/>
  <c r="W81" i="22"/>
  <c r="X81" i="22"/>
  <c r="Y81" i="22"/>
  <c r="Z81" i="22"/>
  <c r="E80" i="22"/>
  <c r="F82" i="22"/>
  <c r="L130" i="3" s="1"/>
  <c r="E74" i="22"/>
  <c r="E70" i="22"/>
  <c r="F66" i="22"/>
  <c r="L114" i="3" s="1"/>
  <c r="F67" i="22"/>
  <c r="L115" i="3" s="1"/>
  <c r="F68" i="22"/>
  <c r="L116" i="3" s="1"/>
  <c r="F69" i="22"/>
  <c r="L117" i="3" s="1"/>
  <c r="F70" i="22"/>
  <c r="L118" i="3" s="1"/>
  <c r="F71" i="22"/>
  <c r="L119" i="3" s="1"/>
  <c r="F72" i="22"/>
  <c r="L120" i="3" s="1"/>
  <c r="F73" i="22"/>
  <c r="L121" i="3" s="1"/>
  <c r="F74" i="22"/>
  <c r="L122" i="3" s="1"/>
  <c r="F75" i="22"/>
  <c r="L123" i="3" s="1"/>
  <c r="F76" i="22"/>
  <c r="L124" i="3" s="1"/>
  <c r="F77" i="22"/>
  <c r="L125" i="3" s="1"/>
  <c r="F78" i="22"/>
  <c r="L126" i="3" s="1"/>
  <c r="F79" i="22"/>
  <c r="L127" i="3" s="1"/>
  <c r="F80" i="22"/>
  <c r="L128" i="3" s="1"/>
  <c r="F81" i="22"/>
  <c r="L129" i="3" s="1"/>
  <c r="F65" i="22"/>
  <c r="L113" i="3" s="1"/>
  <c r="E65" i="22"/>
  <c r="C70" i="22"/>
  <c r="C65" i="22"/>
  <c r="B65" i="22"/>
  <c r="Z82" i="22"/>
  <c r="Y82" i="22"/>
  <c r="X82" i="22"/>
  <c r="W82" i="22"/>
  <c r="Z80" i="22"/>
  <c r="Y80" i="22"/>
  <c r="X80" i="22"/>
  <c r="W80" i="22"/>
  <c r="Z79" i="22"/>
  <c r="Y79" i="22"/>
  <c r="X79" i="22"/>
  <c r="W79" i="22"/>
  <c r="Z78" i="22"/>
  <c r="Y78" i="22"/>
  <c r="X78" i="22"/>
  <c r="W78" i="22"/>
  <c r="Z77" i="22"/>
  <c r="Y77" i="22"/>
  <c r="X77" i="22"/>
  <c r="W77" i="22"/>
  <c r="Z76" i="22"/>
  <c r="Y76" i="22"/>
  <c r="X76" i="22"/>
  <c r="W76" i="22"/>
  <c r="Z75" i="22"/>
  <c r="Y75" i="22"/>
  <c r="X75" i="22"/>
  <c r="W75" i="22"/>
  <c r="Z74" i="22"/>
  <c r="Y74" i="22"/>
  <c r="X74" i="22"/>
  <c r="W74" i="22"/>
  <c r="Z73" i="22"/>
  <c r="Y73" i="22"/>
  <c r="X73" i="22"/>
  <c r="W73" i="22"/>
  <c r="Z72" i="22"/>
  <c r="Y72" i="22"/>
  <c r="X72" i="22"/>
  <c r="W72" i="22"/>
  <c r="Z71" i="22"/>
  <c r="Y71" i="22"/>
  <c r="X71" i="22"/>
  <c r="W71" i="22"/>
  <c r="Z70" i="22"/>
  <c r="Y70" i="22"/>
  <c r="X70" i="22"/>
  <c r="W70" i="22"/>
  <c r="Z69" i="22"/>
  <c r="Y69" i="22"/>
  <c r="X69" i="22"/>
  <c r="W69" i="22"/>
  <c r="Z68" i="22"/>
  <c r="Y68" i="22"/>
  <c r="X68" i="22"/>
  <c r="W68" i="22"/>
  <c r="Z67" i="22"/>
  <c r="Y67" i="22"/>
  <c r="X67" i="22"/>
  <c r="W67" i="22"/>
  <c r="Z66" i="22"/>
  <c r="Y66" i="22"/>
  <c r="X66" i="22"/>
  <c r="W66" i="22"/>
  <c r="Z65" i="22"/>
  <c r="Y65" i="22"/>
  <c r="X65" i="22"/>
  <c r="W65" i="22"/>
  <c r="Z60" i="22"/>
  <c r="Y60" i="22"/>
  <c r="X60" i="22"/>
  <c r="W60" i="22"/>
  <c r="Z59" i="22"/>
  <c r="Y59" i="22"/>
  <c r="X59" i="22"/>
  <c r="W59" i="22"/>
  <c r="Z58" i="22"/>
  <c r="Y58" i="22"/>
  <c r="X58" i="22"/>
  <c r="W58" i="22"/>
  <c r="Z57" i="22"/>
  <c r="Y57" i="22"/>
  <c r="X57" i="22"/>
  <c r="W57" i="22"/>
  <c r="Z56" i="22"/>
  <c r="Y56" i="22"/>
  <c r="X56" i="22"/>
  <c r="W56" i="22"/>
  <c r="Z55" i="22"/>
  <c r="Y55" i="22"/>
  <c r="X55" i="22"/>
  <c r="W55" i="22"/>
  <c r="Z54" i="22"/>
  <c r="Y54" i="22"/>
  <c r="X54" i="22"/>
  <c r="W54" i="22"/>
  <c r="Z53" i="22"/>
  <c r="Y53" i="22"/>
  <c r="X53" i="22"/>
  <c r="W53" i="22"/>
  <c r="Z52" i="22"/>
  <c r="Y52" i="22"/>
  <c r="X52" i="22"/>
  <c r="W52" i="22"/>
  <c r="Z51" i="22"/>
  <c r="Y51" i="22"/>
  <c r="X51" i="22"/>
  <c r="W51" i="22"/>
  <c r="Z50" i="22"/>
  <c r="Y50" i="22"/>
  <c r="X50" i="22"/>
  <c r="W50" i="22"/>
  <c r="Z49" i="22"/>
  <c r="Y49" i="22"/>
  <c r="X49" i="22"/>
  <c r="W49" i="22"/>
  <c r="Z48" i="22"/>
  <c r="Y48" i="22"/>
  <c r="X48" i="22"/>
  <c r="W48" i="22"/>
  <c r="Z47" i="22"/>
  <c r="Y47" i="22"/>
  <c r="X47" i="22"/>
  <c r="W47" i="22"/>
  <c r="Z46" i="22"/>
  <c r="Y46" i="22"/>
  <c r="X46" i="22"/>
  <c r="W46" i="22"/>
  <c r="Z45" i="22"/>
  <c r="Y45" i="22"/>
  <c r="X45" i="22"/>
  <c r="W45" i="22"/>
  <c r="Z44" i="22"/>
  <c r="Y44" i="22"/>
  <c r="X44" i="22"/>
  <c r="W44" i="22"/>
  <c r="Z43" i="22"/>
  <c r="Y43" i="22"/>
  <c r="X43" i="22"/>
  <c r="W43" i="22"/>
  <c r="Z42" i="22"/>
  <c r="Y42" i="22"/>
  <c r="X42" i="22"/>
  <c r="W42" i="22"/>
  <c r="Z41" i="22"/>
  <c r="Y41" i="22"/>
  <c r="X41" i="22"/>
  <c r="W41" i="22"/>
  <c r="Z40" i="22"/>
  <c r="Y40" i="22"/>
  <c r="X40" i="22"/>
  <c r="W40" i="22"/>
  <c r="Z39" i="22"/>
  <c r="Y39" i="22"/>
  <c r="X39" i="22"/>
  <c r="W39" i="22"/>
  <c r="W28" i="22"/>
  <c r="X28" i="22"/>
  <c r="Y28" i="22"/>
  <c r="Z28" i="22"/>
  <c r="W29" i="22"/>
  <c r="X29" i="22"/>
  <c r="Y29" i="22"/>
  <c r="Z29" i="22"/>
  <c r="W30" i="22"/>
  <c r="X30" i="22"/>
  <c r="Y30" i="22"/>
  <c r="Z30" i="22"/>
  <c r="W31" i="22"/>
  <c r="X31" i="22"/>
  <c r="Y31" i="22"/>
  <c r="Z31" i="22"/>
  <c r="W32" i="22"/>
  <c r="X32" i="22"/>
  <c r="Y32" i="22"/>
  <c r="Z32" i="22"/>
  <c r="W33" i="22"/>
  <c r="X33" i="22"/>
  <c r="Y33" i="22"/>
  <c r="Z33" i="22"/>
  <c r="W34" i="22"/>
  <c r="X34" i="22"/>
  <c r="Y34" i="22"/>
  <c r="Z34" i="22"/>
  <c r="W35" i="22"/>
  <c r="X35" i="22"/>
  <c r="Y35" i="22"/>
  <c r="Z35" i="22"/>
  <c r="W36" i="22"/>
  <c r="X36" i="22"/>
  <c r="Y36" i="22"/>
  <c r="Z36" i="22"/>
  <c r="W37" i="22"/>
  <c r="X37" i="22"/>
  <c r="Y37" i="22"/>
  <c r="Z37" i="22"/>
  <c r="Z27" i="22"/>
  <c r="Y27" i="22"/>
  <c r="X27" i="22"/>
  <c r="W27" i="22"/>
  <c r="Z26" i="22"/>
  <c r="Y26" i="22"/>
  <c r="X26" i="22"/>
  <c r="W26" i="22"/>
  <c r="Z25" i="22"/>
  <c r="Y25" i="22"/>
  <c r="X25" i="22"/>
  <c r="W25" i="22"/>
  <c r="Z24" i="22"/>
  <c r="Y24" i="22"/>
  <c r="X24" i="22"/>
  <c r="W24" i="22"/>
  <c r="Z23" i="22"/>
  <c r="Y23" i="22"/>
  <c r="X23" i="22"/>
  <c r="W23" i="22"/>
  <c r="Z22" i="22"/>
  <c r="Y22" i="22"/>
  <c r="X22" i="22"/>
  <c r="W22" i="22"/>
  <c r="Z21" i="22"/>
  <c r="Y21" i="22"/>
  <c r="X21" i="22"/>
  <c r="W21" i="22"/>
  <c r="Z20" i="22"/>
  <c r="Y20" i="22"/>
  <c r="X20" i="22"/>
  <c r="W20" i="22"/>
  <c r="Z19" i="22"/>
  <c r="Y19" i="22"/>
  <c r="X19" i="22"/>
  <c r="W19" i="22"/>
  <c r="Z18" i="22"/>
  <c r="Y18" i="22"/>
  <c r="X18" i="22"/>
  <c r="W18" i="22"/>
  <c r="Z17" i="22"/>
  <c r="Y17" i="22"/>
  <c r="X17" i="22"/>
  <c r="W17" i="22"/>
  <c r="Z16" i="22"/>
  <c r="Y16" i="22"/>
  <c r="X16" i="22"/>
  <c r="W16" i="22"/>
  <c r="Z15" i="22"/>
  <c r="Y15" i="22"/>
  <c r="X15" i="22"/>
  <c r="W15" i="22"/>
  <c r="Z14" i="22"/>
  <c r="Y14" i="22"/>
  <c r="X14" i="22"/>
  <c r="W14" i="22"/>
  <c r="Z13" i="22"/>
  <c r="Y13" i="22"/>
  <c r="X13" i="22"/>
  <c r="W13" i="22"/>
  <c r="Z12" i="22"/>
  <c r="Y12" i="22"/>
  <c r="X12" i="22"/>
  <c r="W12" i="22"/>
  <c r="F5" i="22"/>
  <c r="F4" i="22"/>
  <c r="F3" i="22"/>
  <c r="F2" i="22"/>
  <c r="C10" i="22"/>
  <c r="C9" i="22"/>
  <c r="C8" i="22"/>
  <c r="C7" i="22"/>
  <c r="F60" i="22"/>
  <c r="L104" i="3" s="1"/>
  <c r="F61" i="22"/>
  <c r="L105" i="3" s="1"/>
  <c r="F62" i="22"/>
  <c r="L106" i="3" s="1"/>
  <c r="F63" i="22"/>
  <c r="L107" i="3" s="1"/>
  <c r="F59" i="22"/>
  <c r="L103" i="3" s="1"/>
  <c r="E59" i="22"/>
  <c r="C52" i="22"/>
  <c r="F53" i="22"/>
  <c r="L97" i="3" s="1"/>
  <c r="F54" i="22"/>
  <c r="L98" i="3" s="1"/>
  <c r="F55" i="22"/>
  <c r="L99" i="3" s="1"/>
  <c r="F56" i="22"/>
  <c r="L100" i="3" s="1"/>
  <c r="F57" i="22"/>
  <c r="L101" i="3" s="1"/>
  <c r="F58" i="22"/>
  <c r="L102" i="3" s="1"/>
  <c r="F52" i="22"/>
  <c r="L96" i="3" s="1"/>
  <c r="E52" i="22"/>
  <c r="F50" i="22"/>
  <c r="L94" i="3" s="1"/>
  <c r="F51" i="22"/>
  <c r="L95" i="3" s="1"/>
  <c r="F49" i="22"/>
  <c r="L93" i="3" s="1"/>
  <c r="E49" i="22"/>
  <c r="F45" i="22"/>
  <c r="L89" i="3" s="1"/>
  <c r="F46" i="22"/>
  <c r="L90" i="3" s="1"/>
  <c r="F47" i="22"/>
  <c r="L91" i="3" s="1"/>
  <c r="F48" i="22"/>
  <c r="L92" i="3" s="1"/>
  <c r="F44" i="22"/>
  <c r="L88" i="3" s="1"/>
  <c r="E44" i="22"/>
  <c r="F40" i="22"/>
  <c r="L84" i="3" s="1"/>
  <c r="F41" i="22"/>
  <c r="L85" i="3" s="1"/>
  <c r="F42" i="22"/>
  <c r="L86" i="3" s="1"/>
  <c r="F43" i="22"/>
  <c r="L87" i="3" s="1"/>
  <c r="F39" i="22"/>
  <c r="L83" i="3" s="1"/>
  <c r="E39" i="22"/>
  <c r="C39" i="22"/>
  <c r="B39" i="22"/>
  <c r="F35" i="22"/>
  <c r="L75" i="3" s="1"/>
  <c r="F36" i="22"/>
  <c r="L76" i="3" s="1"/>
  <c r="F37" i="22"/>
  <c r="L77" i="3" s="1"/>
  <c r="E35" i="22"/>
  <c r="F31" i="22"/>
  <c r="L71" i="3" s="1"/>
  <c r="F32" i="22"/>
  <c r="L72" i="3" s="1"/>
  <c r="F33" i="22"/>
  <c r="L73" i="3" s="1"/>
  <c r="F34" i="22"/>
  <c r="L74" i="3" s="1"/>
  <c r="F30" i="22"/>
  <c r="L70" i="3" s="1"/>
  <c r="E30" i="22"/>
  <c r="C30" i="22"/>
  <c r="C21" i="22"/>
  <c r="E25" i="22"/>
  <c r="F26" i="22"/>
  <c r="L66" i="3" s="1"/>
  <c r="F27" i="22"/>
  <c r="L67" i="3" s="1"/>
  <c r="F28" i="22"/>
  <c r="L68" i="3" s="1"/>
  <c r="F29" i="22"/>
  <c r="L69" i="3" s="1"/>
  <c r="F25" i="22"/>
  <c r="L65" i="3" s="1"/>
  <c r="E21" i="22"/>
  <c r="F24" i="22"/>
  <c r="L64" i="3" s="1"/>
  <c r="F23" i="22"/>
  <c r="L63" i="3" s="1"/>
  <c r="F22" i="22"/>
  <c r="L62" i="3" s="1"/>
  <c r="F21" i="22"/>
  <c r="L61" i="3" s="1"/>
  <c r="E18" i="22"/>
  <c r="F20" i="22"/>
  <c r="L60" i="3" s="1"/>
  <c r="F19" i="22"/>
  <c r="L59" i="3" s="1"/>
  <c r="F18" i="22"/>
  <c r="L58" i="3" s="1"/>
  <c r="F17" i="22"/>
  <c r="L57" i="3" s="1"/>
  <c r="F16" i="22"/>
  <c r="L56" i="3" s="1"/>
  <c r="F15" i="22"/>
  <c r="L55" i="3" s="1"/>
  <c r="E15" i="22"/>
  <c r="F14" i="22"/>
  <c r="L54" i="3" s="1"/>
  <c r="F13" i="22"/>
  <c r="L53" i="3" s="1"/>
  <c r="F12" i="22"/>
  <c r="L52" i="3" s="1"/>
  <c r="E12" i="22"/>
  <c r="C12" i="22"/>
  <c r="B12" i="22"/>
  <c r="J130" i="22" l="1"/>
  <c r="P128" i="22"/>
  <c r="V128" i="22"/>
  <c r="J131" i="26"/>
  <c r="J51" i="30"/>
  <c r="P131" i="29"/>
  <c r="J127" i="22"/>
  <c r="L49" i="3"/>
  <c r="P129" i="22"/>
  <c r="P130" i="22"/>
  <c r="P127" i="22"/>
  <c r="L80" i="3"/>
  <c r="V127" i="22"/>
  <c r="L110" i="3"/>
  <c r="V131" i="26"/>
  <c r="P131" i="26"/>
  <c r="J51" i="23"/>
  <c r="AF63" i="22"/>
  <c r="AF62" i="22"/>
  <c r="AF61" i="22"/>
  <c r="AF60" i="22"/>
  <c r="AF81" i="22"/>
  <c r="AF40" i="22"/>
  <c r="AF50" i="22"/>
  <c r="AF51" i="22"/>
  <c r="AF52" i="22"/>
  <c r="AF53" i="22"/>
  <c r="AF54" i="22"/>
  <c r="AF55" i="22"/>
  <c r="AF56" i="22"/>
  <c r="AF58" i="22"/>
  <c r="AF59" i="22"/>
  <c r="AF65" i="22"/>
  <c r="AF66" i="22"/>
  <c r="AF67" i="22"/>
  <c r="AF68" i="22"/>
  <c r="AF39" i="22"/>
  <c r="AF41" i="22"/>
  <c r="AF42" i="22"/>
  <c r="AF43" i="22"/>
  <c r="AF44" i="22"/>
  <c r="AF45" i="22"/>
  <c r="AF46" i="22"/>
  <c r="AF47" i="22"/>
  <c r="AF48" i="22"/>
  <c r="AF49" i="22"/>
  <c r="AF57" i="22"/>
  <c r="AF69" i="22"/>
  <c r="AF70" i="22"/>
  <c r="AF71" i="22"/>
  <c r="AF36" i="22"/>
  <c r="F6" i="22"/>
  <c r="AF34" i="22"/>
  <c r="AF72" i="22"/>
  <c r="AF73" i="22"/>
  <c r="AF74" i="22"/>
  <c r="AF75" i="22"/>
  <c r="AF76" i="22"/>
  <c r="AF77" i="22"/>
  <c r="AF78" i="22"/>
  <c r="AF79" i="22"/>
  <c r="AF80" i="22"/>
  <c r="AF82" i="22"/>
  <c r="AF37" i="22"/>
  <c r="AF35" i="22"/>
  <c r="AF32" i="22"/>
  <c r="AF30" i="22"/>
  <c r="AF33" i="22"/>
  <c r="AF28" i="22"/>
  <c r="AF12" i="22"/>
  <c r="AF13" i="22"/>
  <c r="AF14" i="22"/>
  <c r="AF15" i="22"/>
  <c r="AF16" i="22"/>
  <c r="AF17" i="22"/>
  <c r="AF18" i="22"/>
  <c r="AF19" i="22"/>
  <c r="AF20" i="22"/>
  <c r="AF21" i="22"/>
  <c r="AF22" i="22"/>
  <c r="AF23" i="22"/>
  <c r="AF24" i="22"/>
  <c r="AF25" i="22"/>
  <c r="AF26" i="22"/>
  <c r="AF27" i="22"/>
  <c r="AF31" i="22"/>
  <c r="AF29" i="22"/>
  <c r="P131" i="22" l="1"/>
  <c r="J131" i="22"/>
  <c r="V131" i="22"/>
  <c r="D2" i="17" l="1"/>
</calcChain>
</file>

<file path=xl/sharedStrings.xml><?xml version="1.0" encoding="utf-8"?>
<sst xmlns="http://schemas.openxmlformats.org/spreadsheetml/2006/main" count="855" uniqueCount="326">
  <si>
    <t>Total de alumnos del curso</t>
  </si>
  <si>
    <t>Indicadores ámbito FPS</t>
  </si>
  <si>
    <t>Indicadores ámbito Comunicación</t>
  </si>
  <si>
    <t>Indicadores ámbito RMNC</t>
  </si>
  <si>
    <t>Total de indicadores evaluados</t>
  </si>
  <si>
    <t>PERÍODO</t>
  </si>
  <si>
    <t>Logrado</t>
  </si>
  <si>
    <t>En Desarrollo</t>
  </si>
  <si>
    <t>Inicial</t>
  </si>
  <si>
    <t>No evaluado</t>
  </si>
  <si>
    <t>% Logrado</t>
  </si>
  <si>
    <t>% En Desarrollo</t>
  </si>
  <si>
    <t>% Inicial</t>
  </si>
  <si>
    <t>% No evaluado</t>
  </si>
  <si>
    <t>CURSO</t>
  </si>
  <si>
    <t xml:space="preserve">EDUCADORA </t>
  </si>
  <si>
    <t>ASISTENTE</t>
  </si>
  <si>
    <t>Ámbito</t>
  </si>
  <si>
    <t>Núcleo</t>
  </si>
  <si>
    <t>Eje</t>
  </si>
  <si>
    <t>Indicadores</t>
  </si>
  <si>
    <t>Formacion personal y social</t>
  </si>
  <si>
    <t>Comunicación</t>
  </si>
  <si>
    <t>Relación con el medio natural y cultural</t>
  </si>
  <si>
    <t>En desarrollo</t>
  </si>
  <si>
    <t>No Evaluado</t>
  </si>
  <si>
    <t>% No Evaluado</t>
  </si>
  <si>
    <t>Ambito: Formacion Personal y Social</t>
  </si>
  <si>
    <t>Ambito: Comunicación</t>
  </si>
  <si>
    <t>Comprobación</t>
  </si>
  <si>
    <t>Ámbito: Relación con el medio natural y cultural</t>
  </si>
  <si>
    <t>DATOS DEL CURSO</t>
  </si>
  <si>
    <t xml:space="preserve"> primer / segundo</t>
  </si>
  <si>
    <t>nivel</t>
  </si>
  <si>
    <t>letra</t>
  </si>
  <si>
    <t>Nombre</t>
  </si>
  <si>
    <t>Apellido P.</t>
  </si>
  <si>
    <t>Apellido M.</t>
  </si>
  <si>
    <t>Lista de alumnos</t>
  </si>
  <si>
    <t>*  Campo obligatorio</t>
  </si>
  <si>
    <t>Muñoz</t>
  </si>
  <si>
    <t>Antonia</t>
  </si>
  <si>
    <t xml:space="preserve">Sofía </t>
  </si>
  <si>
    <t>Resumen</t>
  </si>
  <si>
    <t>Comprob.</t>
  </si>
  <si>
    <t>trimestre / semestre</t>
  </si>
  <si>
    <t>Comentarios</t>
  </si>
  <si>
    <t xml:space="preserve">Pascal se mostró observadora durante este semestre, en lo que respecta al trabajo grupal. Frecuentemente se le ve conversando con otras compañeras y participa con entusiasmo en las actividades. Necesita responder más rápido a las indicaciones del adulto. </t>
  </si>
  <si>
    <t xml:space="preserve">Benjamín ha mostrado pequeños avances en cuanto a interacción social y participación en clases, sin embargo su dificultad de lenguaje le influye directamente en su aprendizaje en otras áreas. Se espera que, con el tratamiento que sigue en fonoaudiología, más el apoyo de su familia, él pueda superar estos obstáculos y conseguir mayores aprendizajes. </t>
  </si>
  <si>
    <t xml:space="preserve">Vicente se mostró sociable y con buena disposición a participar en las actividades propuestas. Sus principales logros se aprecian en ubicación espacial y percepción de su entorno. Para el próximo período se espera que mejore su concentración y capacidad de estar en silencio durante las actividades, para que logre mayores aprendizajes en todas las áreas. </t>
  </si>
  <si>
    <t>Diego se destaca por su autonomía y sociabilidad. Ha demostrado gran sensibilidad principalmente cuando tiene dificultades con sus amigos, pero a la vez se sobrepone rápidamente y colabora en la resolución de los problemas.</t>
  </si>
  <si>
    <t xml:space="preserve">Martín se ha destacado por su activa participación en clases, transformándose en un importante aporte al desarrollo de éstas, con sus opiniones y correcta forma de expresarse. Se espera que el segundo semestre avance en el control tónico que requiere para realizar trazos y recortar con precisión, destreza necesaria para el futuro aprendizaje de la escritura ligada. </t>
  </si>
  <si>
    <t>Stephanie avanza paulatinamente en el logro de los aprendizajes propuestos. Ha mostrado grandes avances en la escritura de su nombre, sin embargo debe seguir ejercitando hasta lograr una escritura legible. Necesita continuar recibiendo el constante apoyo de su familia para conseguir mayores avances en todas las áreas del aprendizaje.</t>
  </si>
  <si>
    <t xml:space="preserve">Anahís se destacó por desarrollar progresivamente la seguridad al participar en clases y expresar sus ideas frente al grupo.  Se sugiere incentivar en ella la confianza en sí misma al responder tareas individualmente, lo que le permitirá seguir las instrucciones con mayor seguridad en su aprendizaje. </t>
  </si>
  <si>
    <t>Vicente ha mostrado disposición positiva hacia el aprendizaje. Se muestra autoexigente y perfeccionista, lo que se observa en reacciones de frustración cuando las tareas no le resultan como él espera. Se sugiere cultivar en él la paciencia que necesita para comprender que cada aprendizaje implica un proceso que debe disfrutar.</t>
  </si>
  <si>
    <t xml:space="preserve">Al comienzo del año Antonia se mostró observadora y con dificultad para hablar frente a sus compañeros, sin embargo, con el pasar del tiempo ha ido fortaleciendo la seguridad en sí misma, lo que ahora le permite participar en clases entregando sus interesantes aportes y asertivas respuestas. Se espera que el segundo semestre logre expresarse con mayor seguridad y decisión para que sea escuchada por todos. </t>
  </si>
  <si>
    <t xml:space="preserve">Katriel se ha adaptado progresivamente al grupo, llevando un proceso que ahora le permite sentirse integrada y orgullosa de sus capacidades. Para el segundo semestre se sugiere estimular la confianza en sí misma al enfrentarse a nuevos y mayores desafíos.   </t>
  </si>
  <si>
    <t xml:space="preserve">En Sebastián se prolongó el proceso de adaptación, ya que requirió más tiempo para lograr integrarse al grupo y participar activamente en clases por iniciativa propia. Tiene la capacidad de reflexionar y establecer relaciones, lo que le permite lograr rápidamente ciertos aprendizajes que se vinculan con la información que maneja. Sebastián necesita optimizar mejor su tiempo al realizar acciones como vestirse, ordenar sus pertenencias  y trasladarse de un lugar a otro, de manera de priorizar el desarrollo de las distintas actividades de aprendizaje. </t>
  </si>
  <si>
    <t xml:space="preserve">Josefina se mostró desde un comienzo muy entusiasta y participativa.  Esto le ha permitido avanzar naturalmente en la adquisición de los aprendizajes esperados para el nivel. Se pretende que para el segundo semestre vaya superando sus errores de pronunciación, para que desarrolle sin dificultades la conciencia fonológica esperada para su edad. </t>
  </si>
  <si>
    <t xml:space="preserve">Sofía se ha destacado por ser muy amistosa y acogedora con sus pares, lo que le permitió adaptarse rápidamente al grupo.  Debido a que se distrae con mucha facilidad, ella ha tenido dificultades para alcanzar los aprendizajes esperados para este período, por lo tanto necesita apoyo para aprender a fijar su atención tanto en las indicaciones como en el desarrollo de las tareas propuestas. </t>
  </si>
  <si>
    <t xml:space="preserve">Sebastián se ha mostrado entusiasta al momento de participar grupalmente en cantos y juegos, sin embargo se desempeña con inseguridad en las actividades de aprendizaje.  Con el apoyo de su familia debe desarrollar la confianza en sí mismo que le permita responder a las indicaciones sin esperar la guía directa de un adulto. </t>
  </si>
  <si>
    <t>Vicente ha presentado un importante crecimiento durante el primer semestre. Inicialmente se  manifestó observador, con escasas intervenciones a nivel grupal,  y ahora se muestra más atento, con capacidad de discernir, opinar, y hablar frente al grupo. En casa debe recibir apoyo para comprender y ejecutar una indicación la primera vez que la recibe.</t>
  </si>
  <si>
    <t>Durante este semestre Trinidad ha centrado sus esfuerzos en el desarrollo emocional. En la medida que vaya fortaleciendo y consolidando estos logros, con la ayuda de su familia, estará lista y despejada para adquirir los aprendizajes  que se esperan para el nivel.</t>
  </si>
  <si>
    <t>Nro</t>
  </si>
  <si>
    <t>Observaciones</t>
  </si>
  <si>
    <t>Nomenclatura</t>
  </si>
  <si>
    <t>INDICADORES</t>
  </si>
  <si>
    <r>
      <t xml:space="preserve">Nombre </t>
    </r>
    <r>
      <rPr>
        <b/>
        <sz val="12"/>
        <rFont val="Arial"/>
        <family val="2"/>
      </rPr>
      <t>*</t>
    </r>
  </si>
  <si>
    <r>
      <t xml:space="preserve">Apellido P. </t>
    </r>
    <r>
      <rPr>
        <b/>
        <sz val="12"/>
        <rFont val="Arial"/>
        <family val="2"/>
      </rPr>
      <t xml:space="preserve"> *</t>
    </r>
  </si>
  <si>
    <r>
      <t xml:space="preserve">Apellido M.  </t>
    </r>
    <r>
      <rPr>
        <b/>
        <sz val="12"/>
        <rFont val="Arial"/>
        <family val="2"/>
      </rPr>
      <t>*</t>
    </r>
  </si>
  <si>
    <t xml:space="preserve">Curso </t>
  </si>
  <si>
    <t xml:space="preserve">Educadora </t>
  </si>
  <si>
    <t xml:space="preserve">Asistente </t>
  </si>
  <si>
    <t>Nro. Alumno</t>
  </si>
  <si>
    <t>Francisca</t>
  </si>
  <si>
    <t>Evaluación de Aprendizajes Esperados del Programa Pedagógico</t>
  </si>
  <si>
    <t>Asistencia:</t>
  </si>
  <si>
    <t>NOMENCLATURA DE EVALUACION</t>
  </si>
  <si>
    <t>LOGRADO</t>
  </si>
  <si>
    <t>L</t>
  </si>
  <si>
    <t>El rasgo de desarrollo está satisfactoriamente alcanzado por el o la estudiante. El o la estudiante manifista este aspecto de su personalidad en todas las actividades y situaciones que enfrenta.</t>
  </si>
  <si>
    <t>POR LOGRAR</t>
  </si>
  <si>
    <t>PL</t>
  </si>
  <si>
    <t>Este rasgo del desarrollo está en proceso de adquisición por parte del o la estudiante. Existen comportamientos ocasionales donde se manifiesta, pero aún no forma parte del repertorio habitual de sus conductas. Se estima que en un plazo cercano puede alcanzar un pleno desarrollo en él.</t>
  </si>
  <si>
    <t>NO LOGRADO</t>
  </si>
  <si>
    <t>NL</t>
  </si>
  <si>
    <t>En este aspecto del desarrollo él o la estudiante no ha alcanzado el logro esperado. El rasgo referido no se encuentra presente en los comportamientos habituales del o la estudiante y se debe esperar un tiempo mayor para que se manifieste de manera satisfactoria.</t>
  </si>
  <si>
    <t>I. EVALUACIÓN DE PERSONALIDAD Y DESARROLLO SOCIAL</t>
  </si>
  <si>
    <t>Escala de Apreciación</t>
  </si>
  <si>
    <t>1.  Muestra confianza en si mismo</t>
  </si>
  <si>
    <t>2.  Reacciona Positivamente Frente a situaciones de conflicto</t>
  </si>
  <si>
    <t>3.  Reconoce sus errores</t>
  </si>
  <si>
    <t>4.  Trata de corregir sus errores</t>
  </si>
  <si>
    <t>5.  Se esfuerza en su trabajo escolar</t>
  </si>
  <si>
    <t>6.  Participa de manera constructiva en el curso</t>
  </si>
  <si>
    <t>7.  Es honesto(a) en su actuar</t>
  </si>
  <si>
    <t>8.  Colabora en el trabajo en equipo</t>
  </si>
  <si>
    <t>9.  Demuestra responsabilidad en el uso de recursos y materiales</t>
  </si>
  <si>
    <t>10. Acepta Opiniones distintas a la suya</t>
  </si>
  <si>
    <t>13. Demuestra una actitud solidaria con su entorno</t>
  </si>
  <si>
    <t>14. Expresa sus sentimientos asertivamente con quien lo rodea</t>
  </si>
  <si>
    <t>15. Es respetuoso en el trato con todas las personas</t>
  </si>
  <si>
    <t>16. Pide ayuda cuando lo necesita</t>
  </si>
  <si>
    <t>17. Es capaz de ponerse en el lugar del más necesitado</t>
  </si>
  <si>
    <t>18. Se interesa por las actividades del curso</t>
  </si>
  <si>
    <t>20. Demuestra coherencia entre sus valores y acciones habituales</t>
  </si>
  <si>
    <t>21. Es autónomo en el cumplimiento de sus responsabilidades</t>
  </si>
  <si>
    <t xml:space="preserve">11. Participa respetuosamente en las actividades que organiza el  establecimiento: actos, efemérides, salidas
</t>
  </si>
  <si>
    <t>1º</t>
  </si>
  <si>
    <t>2º</t>
  </si>
  <si>
    <t>Final</t>
  </si>
  <si>
    <r>
      <t xml:space="preserve">     II.  FORMACION ETICA
           </t>
    </r>
    <r>
      <rPr>
        <sz val="10"/>
        <color theme="1"/>
        <rFont val="Calibri"/>
        <family val="2"/>
        <scheme val="minor"/>
      </rPr>
      <t>SOCIABILIDAD</t>
    </r>
  </si>
  <si>
    <t>AMBITO: FORMACION PERSONAL Y SOCIAL</t>
  </si>
  <si>
    <t>NUCLEO</t>
  </si>
  <si>
    <t>EJES</t>
  </si>
  <si>
    <t>APRECIACION PEDAGOGICA</t>
  </si>
  <si>
    <t>1º Tri</t>
  </si>
  <si>
    <t>2º Tri</t>
  </si>
  <si>
    <t>3º Tri</t>
  </si>
  <si>
    <t>AUTONOMIA</t>
  </si>
  <si>
    <t>INFORME PRIMER NIVEL DE TRANSICION</t>
  </si>
  <si>
    <t>Corre con un implemento liviano, alternando velocidad y dirección. Por ejemplo, siguiendo instrucciones, corre con una pelota rápido y luego lento, hacia la derecha y luego a la izquierda.</t>
  </si>
  <si>
    <t xml:space="preserve">Menciona para qué sirven al menos tres partes de su cuerpo. Por ejemplo, “con los ojos puedo mirar, mi nariz me sirve para oler y la boca para comer”. </t>
  </si>
  <si>
    <t>Demuestra su coordinación motriz fina al recortar y pegar en papel una figura de líneas mixtas (rectas y curvas). Por ejemplo, recorta y pega figuras para elaborar un móvil.</t>
  </si>
  <si>
    <t>CUIDADO DE SI MISMO</t>
  </si>
  <si>
    <t xml:space="preserve">Come sin ayuda evitando derramar los alimentos y se pone o saca prendas ante a la sugerencia de un adulto. </t>
  </si>
  <si>
    <t>MOTRICIDAD</t>
  </si>
  <si>
    <t xml:space="preserve">Nombra algunas acciones que ayudan a cuidar la salud de las personas y el medio ambiente. Por ejemplo, comer frutas y verduras, reciclar la basura, etc. </t>
  </si>
  <si>
    <t>Se viste o desviste por iniciativa propia. Por ejemplo, se saca el polerón cuando tiene calor.   (NT2)</t>
  </si>
  <si>
    <t>INDEPENDENCIA</t>
  </si>
  <si>
    <t xml:space="preserve">Busca los materiales y pide ayuda a otro niño, niña o adulto cuando lo necesita para finalizar sus actividades o proyectos. </t>
  </si>
  <si>
    <t xml:space="preserve">Propone a sus compañeros(as) participar de algún juego de su interés. </t>
  </si>
  <si>
    <t>Finaliza sus trabajos y comenta el modo en que solucionó los problemas que se le presentaron, cuando se le pregunta.  (NT2)</t>
  </si>
  <si>
    <r>
      <t xml:space="preserve">     I. CRECIMIENTO Y AUTOAFIRMACION PERSONAL
         </t>
    </r>
    <r>
      <rPr>
        <sz val="10"/>
        <color theme="1"/>
        <rFont val="Calibri"/>
        <family val="2"/>
        <scheme val="minor"/>
      </rPr>
      <t>AUTOCONOCIMIENTO Y DESARROLLO INTELECTUAL</t>
    </r>
  </si>
  <si>
    <t xml:space="preserve">          COSMOVISION PROYECTO INSTITUCIONAL</t>
  </si>
  <si>
    <r>
      <t xml:space="preserve">     III. PERSONA Y SU ENTORNO
           </t>
    </r>
    <r>
      <rPr>
        <sz val="10"/>
        <color theme="1"/>
        <rFont val="Calibri"/>
        <family val="2"/>
        <scheme val="minor"/>
      </rPr>
      <t>AFECTIVIDAD Y SEXUALIDAD</t>
    </r>
  </si>
  <si>
    <t xml:space="preserve">            INSERCION SOCIAL</t>
  </si>
  <si>
    <t xml:space="preserve">            PROYECTO VITAL</t>
  </si>
  <si>
    <t xml:space="preserve">19. Demuestra actitud de superación y de desarrollo de sus capacidades personales
</t>
  </si>
  <si>
    <t xml:space="preserve">12. Participa respetuosamente en las actividades de formación Ecológica
</t>
  </si>
  <si>
    <t>IDENTIDAD</t>
  </si>
  <si>
    <t>RECONOCIMIENTO Y APRECIO DE SI MISMO</t>
  </si>
  <si>
    <t xml:space="preserve">Nombra algunas semejanzas y diferencias entre sus habilidades o conocimientos y las de otras personas. Por ejemplo, “yo corro más rápido que Javier y soy moreno como Francisca”. </t>
  </si>
  <si>
    <t xml:space="preserve">Menciona algunas características corporales propias de su sexo, comentando qué le gusta de ser hombre o mujer. </t>
  </si>
  <si>
    <t xml:space="preserve">Muestra en forma espontánea sus trabajos, comentando lo que más le gusta de ellos. </t>
  </si>
  <si>
    <t xml:space="preserve">Realiza comentarios positivos sobre las características que comparte con sus compañeros(as). Por ejemplo, “con mis compañeros somos buenos para decir chistes divertidos”. </t>
  </si>
  <si>
    <t>RECONOCIMIENTO Y EXPRESION DE SENTIMIENTOS</t>
  </si>
  <si>
    <t xml:space="preserve">Menciona algunas emociones de otros o de sí mismo cuando se le pregunta. Por ejemplo, al responder preguntas como ¿qué le pasa a tu compañero que está llorando? </t>
  </si>
  <si>
    <t xml:space="preserve">Comenta los motivos de su alegría, tristeza, rabia u otros sentimientos. Por ejemplo, dice que está triste porque su perro está enfermo. 
  </t>
  </si>
  <si>
    <t xml:space="preserve">Propone actividades o juegos divertidos para él y sus compañeros(as). Por ejemplo, bailar, contar chistes, cantar, celebrar cumpleaños. </t>
  </si>
  <si>
    <t>Acepta cambiar de actividad aunque esté entretenido, respetando los turnos de sus compañeros. (NT2)</t>
  </si>
  <si>
    <t>Ayuda a un(a) compañero(a) que tiene un problema, apoyándolo con palabras o gestos de cariño. (NT2)</t>
  </si>
  <si>
    <t>CONVIVENCIA</t>
  </si>
  <si>
    <t>INTERACCION SOCIAL</t>
  </si>
  <si>
    <t>Comparte sus materiales y respeta turnos al jugar con sus compañeros(as).</t>
  </si>
  <si>
    <t xml:space="preserve">Participa en juegos o actividades con niños y niñas que empieza a conocer, cuando lo invitan. Por ejemplo, participa en rondas con niños y niñas de otro curso </t>
  </si>
  <si>
    <t xml:space="preserve">Nombra las características de algunas celebraciones, costumbres o entretenciones que practican en su familia. </t>
  </si>
  <si>
    <t>Sigue las reglas acordadas en juegos y competencias de equipos.  (NT2)</t>
  </si>
  <si>
    <t>Conversa con personas que trabajan en la escuela, que no le son familiares. Por ejemplo, “¿cómo se llama usted?”, “¿qué hace en la escuela?”.( NT2 )</t>
  </si>
  <si>
    <t>FORMACION VALORICA</t>
  </si>
  <si>
    <t xml:space="preserve">Cumple las normas establecidas por el grupo. Por ejemplo, levanta la mano antes de hablar o espera en silencio cuando un compañero habla. </t>
  </si>
  <si>
    <t xml:space="preserve">Comenta costumbres de otras culturas que llaman su atención. Por ejemplo, “en Chiloé las casas están sobre el agua”. </t>
  </si>
  <si>
    <t>Comenta por qué una norma es importante para la convivencia del grupo. Por ejemplo, “hay que dejar la silla ordenada para que los demás puedan pasar”.  (NT2)</t>
  </si>
  <si>
    <t>AMBITO: COMUNICACIÓN</t>
  </si>
  <si>
    <t>LENGUAJE VERBAL</t>
  </si>
  <si>
    <t>COMUNICACIÓN ORAL</t>
  </si>
  <si>
    <t xml:space="preserve">Se expresa oralmente con frases cortas de estructura convencional, incorporando palabras nuevas. Por ejemplo, utiliza palabras que aprendió a través de un cuento o relato. </t>
  </si>
  <si>
    <t xml:space="preserve">Responde preguntas relativas a contenidos explícitos de un relato. </t>
  </si>
  <si>
    <t xml:space="preserve">Comenta lo que le gustó de una narración cuando se le pregunta. </t>
  </si>
  <si>
    <t>Se expresa oralmente con frases completas, incorporando palabras nuevas. (NT2)</t>
  </si>
  <si>
    <t>Responde a preguntas haciendo inferencias sencillas a partir de un relato. Por ejemplo, preguntas como ¿por qué estaba triste el oso del cuento? (NT2)</t>
  </si>
  <si>
    <t>INICIACION A LA LECTURA</t>
  </si>
  <si>
    <t xml:space="preserve">Nombra o señala palabras escritas que terminan con la misma sílaba. </t>
  </si>
  <si>
    <t xml:space="preserve">Señala y menciona su nombre y al menos tres palabras escritas que tienen significado para él o ella. </t>
  </si>
  <si>
    <t xml:space="preserve">Indica o señala en un texto algunas letras (vocales y consonantes) escritas. </t>
  </si>
  <si>
    <t xml:space="preserve">Responde preguntas respecto a personajes o hechos de un cuento. </t>
  </si>
  <si>
    <t>Frente a palabras escritas, señala si son largas, cortas o iguales, de acuerdo a su número de sílabas, e indica aquellas que tienen la misma sílaba inicial. (NT2)</t>
  </si>
  <si>
    <t>INICIACION A LA ESCRITURA</t>
  </si>
  <si>
    <t xml:space="preserve">Traza guirnaldas de líneas continuas, respetando un punto de inicio y final. </t>
  </si>
  <si>
    <t xml:space="preserve">“Escribe” una carta o invitación incluyendo algunas letras o palabras que conoce. Por ejemplo, firma una carta con su nombre o escribe algunas letras que componen el nombre del destinatario de una invitación. </t>
  </si>
  <si>
    <t>Juega a escribir en forma manuscrita, trazando guirnaldas sin levantar el lápiz.  (NT2)</t>
  </si>
  <si>
    <t>LENGUAJES ARTISTICOS</t>
  </si>
  <si>
    <t>EXPRESION CREATIVA</t>
  </si>
  <si>
    <t xml:space="preserve">Representa corporalmente algunas acciones o características de personas o elementos de su entorno. Por ejemplo, imita un avión, un vendedor o un conejo. </t>
  </si>
  <si>
    <t xml:space="preserve">Percute el ritmo al entonar canciones infantiles simples, siguiendo el ejemplo dado por la(el) educadora(or). </t>
  </si>
  <si>
    <t xml:space="preserve">Dibuja o modela figuras humanas o animales, considerando partes del cuerpo. Por ejemplo, cabeza, pies, tronco, manos, ojos, etc. </t>
  </si>
  <si>
    <t xml:space="preserve">Entona canciones y acompaña su canto con algunos recursos como instrumentos musicales, objetos o partes del cuerpo. Por ejemplo, pies o palmas. </t>
  </si>
  <si>
    <t>Reproduce corporalmente un relato o canción a través de la mímica y/o la dramatización. (NT2)</t>
  </si>
  <si>
    <t>Percute el ritmo al entonar canciones infantiles. (NT2)</t>
  </si>
  <si>
    <t>Dibuja o modela figuras humanas o animales, incorporando detalles físicos. Por ejemplo, pestañas, cejas, dedos, ropa con botones.  (NT2)</t>
  </si>
  <si>
    <t xml:space="preserve">Realiza comentarios positivos sobre una pintura, escultura y/o fotografía observada. Por ejemplo, considera el colorido, formas, tamaño o líneas de una obra. </t>
  </si>
  <si>
    <t>APRECIACION ESTETICA</t>
  </si>
  <si>
    <t xml:space="preserve">Menciona qué movimientos le agradan o desagradan de una danza observada. </t>
  </si>
  <si>
    <t xml:space="preserve">Menciona o indica cuando un fragmento musical es más rápido o lento y fuerte o suave, comentando cómo le agrada más. </t>
  </si>
  <si>
    <t>Describe sus preferencias en relación al colorido, tamaño, formas o diseño de algunas pinturas, esculturas y/o fotografías. (NT2)</t>
  </si>
  <si>
    <t>AMBITO: RELACION CON EL MEDIO NATURAL Y CULTURAL</t>
  </si>
  <si>
    <t>SERES VIVOS Y SU ENTORNO</t>
  </si>
  <si>
    <t>DESCUBRIMIENTO DEL MUNDO NATURAL</t>
  </si>
  <si>
    <t xml:space="preserve">Nombra algunos cambios físicos evidentes que ocurren durante el crecimiento de personas, animales y plantas. </t>
  </si>
  <si>
    <t xml:space="preserve">Utiliza instrumentos como linternas, lupas, frascos o pinzas para observar diversos insectos, plantas u objetos de su interés. </t>
  </si>
  <si>
    <t xml:space="preserve">Nombra los efectos que producen algunas fuentes de contaminación en el medio ambiente. Por ejemplo, “el humo ensucia el aire”. </t>
  </si>
  <si>
    <t xml:space="preserve">Menciona algunas reacciones físicas de animales y personas frente a diversos fenómenos naturales. Por ejemplo, exposición prolongada al sol o agua, lluvia, frío o calor intenso. </t>
  </si>
  <si>
    <t>Nombra y/o dibuja los principales cambios que ocurren en el ciclo vital de personas, animales y plantas. (NT2)</t>
  </si>
  <si>
    <t>GRUPOS HUMANOS, SUS FORMAS DE VIDA Y ACONTECIMIENTOS RELEVANTES</t>
  </si>
  <si>
    <t xml:space="preserve">CONOCIMIENTO DEL 
ENTORNO SOCIAL
</t>
  </si>
  <si>
    <t>Menciona algunos he ch os significativos propio s de su familia y comunidad. Por ejemplo, cuando nace un hermano(a).</t>
  </si>
  <si>
    <t>Menciona la utilidad que tienen algunos aparatos electrónicos (como radio, televisor, teléfono, computador) y utiliza algunas de sus funciones.</t>
  </si>
  <si>
    <t>Menciona o indica algunas características propias de localidades del campo y la ciudad.</t>
  </si>
  <si>
    <t>Comenta algunas características de conmemoraciones mundiales y nacionales. Por ejemplo, “en el 18 de septiembre se baila cueca y se comen empanadas”.</t>
  </si>
  <si>
    <t xml:space="preserve">RELACIONES
LOGICO-MATEMATI
CAS  Y CUANTIFICA
CIÓN
</t>
  </si>
  <si>
    <t>Dice si un objeto está dentro o fuera , adelante o atrás, y cerca o lejos, de acuerdo a un punto concreto de referencia.</t>
  </si>
  <si>
    <t xml:space="preserve">Agrupa elementos con 2 características comunes y ordena al menos 4 elementos de acuerdo a su longitud, sin ensayo y error. </t>
  </si>
  <si>
    <t xml:space="preserve">Continúa un patrón formado por un objeto que cambia en una de sus características. Por ejemplo, hace brochetas con patrones de frutas, ordenando una uva verde y luego una morada. </t>
  </si>
  <si>
    <t xml:space="preserve">Menciona los conceptos de orientación espacial “hoy” y “mañana” y, los conceptos de frecuencia “siempre”, “a veces”, “nunca”, de acuerdo a la temporalidad de las situaciones. </t>
  </si>
  <si>
    <t xml:space="preserve">Nombra los pasos o acciones que realizó para resolver un problema práctico. </t>
  </si>
  <si>
    <t xml:space="preserve">Muestra su mano izquierda y derecha, según solicitud (NT2) </t>
  </si>
  <si>
    <t>CUANTIFICACION</t>
  </si>
  <si>
    <t>Utiliza los números para comparar cantidades de hasta 10 elementos.</t>
  </si>
  <si>
    <t xml:space="preserve">Suma hasta 5 utilizando elementos concretos para resolver problemas simples. </t>
  </si>
  <si>
    <t>Escribe los números del 1 al 10, dibujando la cantidad de elementos correspondiente a cada uno de ellos.</t>
  </si>
  <si>
    <t>Firma Apoderado</t>
  </si>
  <si>
    <t>Fecha</t>
  </si>
  <si>
    <t>Firma Profesor</t>
  </si>
  <si>
    <t xml:space="preserve">Situación Final </t>
  </si>
  <si>
    <t>Primer</t>
  </si>
  <si>
    <t>Segundo</t>
  </si>
  <si>
    <t>Medio Mayor</t>
  </si>
  <si>
    <t>B</t>
  </si>
  <si>
    <t>Cecilia</t>
  </si>
  <si>
    <t>Oses</t>
  </si>
  <si>
    <t>Araya</t>
  </si>
  <si>
    <t>Julieta</t>
  </si>
  <si>
    <t>Rayen</t>
  </si>
  <si>
    <t>Brunet</t>
  </si>
  <si>
    <t>Vidal</t>
  </si>
  <si>
    <t>Máximo</t>
  </si>
  <si>
    <t>Esteban</t>
  </si>
  <si>
    <t>Martínez</t>
  </si>
  <si>
    <t>Daza</t>
  </si>
  <si>
    <t>Cristian</t>
  </si>
  <si>
    <t>Morales</t>
  </si>
  <si>
    <t>Aranguis</t>
  </si>
  <si>
    <t xml:space="preserve">Ignacio </t>
  </si>
  <si>
    <t>Andres</t>
  </si>
  <si>
    <t xml:space="preserve">Ortega </t>
  </si>
  <si>
    <t>Hidalgo</t>
  </si>
  <si>
    <t>Magdalena</t>
  </si>
  <si>
    <t xml:space="preserve">Pérez </t>
  </si>
  <si>
    <t>Garrido</t>
  </si>
  <si>
    <t xml:space="preserve">Matías </t>
  </si>
  <si>
    <t>Aaron</t>
  </si>
  <si>
    <t>Riveros</t>
  </si>
  <si>
    <t>Herrera</t>
  </si>
  <si>
    <t>Nicolás</t>
  </si>
  <si>
    <t>Alonso</t>
  </si>
  <si>
    <t xml:space="preserve">Rojas </t>
  </si>
  <si>
    <t>Gajardo</t>
  </si>
  <si>
    <t>Sarabia</t>
  </si>
  <si>
    <t>Ugalde</t>
  </si>
  <si>
    <t>Diego</t>
  </si>
  <si>
    <t>Ignacio</t>
  </si>
  <si>
    <t>Pavez</t>
  </si>
  <si>
    <t>Arce</t>
  </si>
  <si>
    <t>No Logrado</t>
  </si>
  <si>
    <t>Por Lograr</t>
  </si>
  <si>
    <t>% Por Lograr</t>
  </si>
  <si>
    <t>% No Logrado</t>
  </si>
  <si>
    <t>Logrado = 3</t>
  </si>
  <si>
    <t>Por Lograr = 2</t>
  </si>
  <si>
    <t>No Logrado = 1</t>
  </si>
  <si>
    <t>No Evaluado = 0</t>
  </si>
  <si>
    <t>Fecha Nac</t>
  </si>
  <si>
    <t>Fecha Nac:</t>
  </si>
  <si>
    <t>Evaluador</t>
  </si>
  <si>
    <t>Maria</t>
  </si>
  <si>
    <t>Rodriguez</t>
  </si>
  <si>
    <t>Tapia</t>
  </si>
  <si>
    <t>AUTOCONOCIMIENTO Y DESARROLLO INTELECTUAL</t>
  </si>
  <si>
    <t>I. CRECIMIENTO Y AUTOAFIRMACION PERSONAL</t>
  </si>
  <si>
    <t xml:space="preserve"> II.  FORMACION ETICA</t>
  </si>
  <si>
    <t>SOCIABILIDAD</t>
  </si>
  <si>
    <t>COSMOVISION PROYECTO INSTITUCIONAL</t>
  </si>
  <si>
    <t>NE</t>
  </si>
  <si>
    <t>III. PERSONA Y SU ENTORNO</t>
  </si>
  <si>
    <t xml:space="preserve"> AFECTIVIDAD Y SEXUALIDAD</t>
  </si>
  <si>
    <t xml:space="preserve"> INSERCION SOCIAL</t>
  </si>
  <si>
    <t>PROYECTO VITAL</t>
  </si>
  <si>
    <t>Crecim. Y Autoafirmación Personal</t>
  </si>
  <si>
    <t>Formación Etica</t>
  </si>
  <si>
    <t>Persona y su Entorno</t>
  </si>
  <si>
    <t>Personalidad y Desarrollo Social</t>
  </si>
  <si>
    <t>Ambito: Personalidad y Desarrollo Social</t>
  </si>
  <si>
    <t>Nombre completo</t>
  </si>
  <si>
    <t>% Asistencia</t>
  </si>
  <si>
    <t>Días trabajados</t>
  </si>
  <si>
    <t>Tercer</t>
  </si>
  <si>
    <t>Trimestre</t>
  </si>
  <si>
    <t>Elige entre dos piezas de baile aquella que más le agrada, considerando algunos criterios como ritmo, soportes utilizados (maquillaje, vestuario, escenografía), deslazamiento o carácter (alegre/triste).</t>
  </si>
  <si>
    <t>Sugerencias 1er Trimestre</t>
  </si>
  <si>
    <t>Fecha  1º Trim</t>
  </si>
  <si>
    <t>Fecha  2º Trim</t>
  </si>
  <si>
    <t>Fecha  3º Trim</t>
  </si>
  <si>
    <t>Sugerencia 2do Trimestre</t>
  </si>
  <si>
    <t>ASISTENCIA</t>
  </si>
  <si>
    <t>VERSION DEMOSTRATIVA</t>
  </si>
  <si>
    <t>AMBITO: FORMACION PERSONAL Y SOCIAL
VERSION DEMOSTRATIVA</t>
  </si>
  <si>
    <t>AMBITO: COMUNICACIÓN
VERSION DEMOSTRATIVA</t>
  </si>
  <si>
    <t>AMBITO: RELACION CON EL MEDIO NATURAL Y CULTURAL
VERSION DEMOSTRATIVA</t>
  </si>
  <si>
    <t>Jardin Infantil</t>
  </si>
  <si>
    <t>CAMPANITA</t>
  </si>
  <si>
    <t>INDICADORES DE PERSONALIDAD Y DESARROLLO SOCIAL</t>
  </si>
  <si>
    <t>Mar</t>
  </si>
  <si>
    <t>Abr</t>
  </si>
  <si>
    <t>May</t>
  </si>
  <si>
    <t>Jun</t>
  </si>
  <si>
    <t>Jul</t>
  </si>
  <si>
    <t>Ago</t>
  </si>
  <si>
    <t>Sep</t>
  </si>
  <si>
    <t>Oct</t>
  </si>
  <si>
    <t>Nov</t>
  </si>
  <si>
    <t>Dic</t>
  </si>
  <si>
    <t>Escuela de Lenguaje Campanita</t>
  </si>
  <si>
    <t>Avenida Fernández  Albano  253 La Cisterna - esclengcampanita@gmail.com</t>
  </si>
  <si>
    <t>5273853/5482582</t>
  </si>
  <si>
    <t>VERSION DEMOSTATIVA</t>
  </si>
  <si>
    <t>Asistencia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</si>
</sst>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55" x14ac:knownFonts="1">
    <font>
      <sz val="11"/>
      <color theme="1"/>
      <name val="Calibri"/>
      <family val="2"/>
      <scheme val="minor"/>
    </font>
    <font>
      <sz val="10"/>
      <name val="Arial"/>
      <family val="2"/>
    </font>
    <font>
      <b/>
      <sz val="10"/>
      <name val="Arial"/>
      <family val="2"/>
    </font>
    <font>
      <sz val="9"/>
      <name val="Arial"/>
      <family val="2"/>
    </font>
    <font>
      <sz val="10"/>
      <color theme="1"/>
      <name val="Arial"/>
      <family val="2"/>
    </font>
    <font>
      <sz val="8"/>
      <name val="Arial"/>
      <family val="2"/>
    </font>
    <font>
      <sz val="7"/>
      <name val="Arial"/>
      <family val="2"/>
    </font>
    <font>
      <sz val="9"/>
      <color theme="1"/>
      <name val="Franklin Gothic Book"/>
      <family val="2"/>
    </font>
    <font>
      <b/>
      <sz val="8"/>
      <name val="Arial"/>
      <family val="2"/>
    </font>
    <font>
      <b/>
      <sz val="11"/>
      <color theme="1"/>
      <name val="Calibri"/>
      <family val="2"/>
      <scheme val="minor"/>
    </font>
    <font>
      <sz val="11"/>
      <name val="Calibri"/>
      <family val="2"/>
      <scheme val="minor"/>
    </font>
    <font>
      <sz val="11"/>
      <color theme="1"/>
      <name val="Calibri"/>
      <family val="2"/>
      <scheme val="minor"/>
    </font>
    <font>
      <sz val="10"/>
      <name val="Arial"/>
      <family val="2"/>
    </font>
    <font>
      <b/>
      <sz val="9"/>
      <name val="Arial"/>
      <family val="2"/>
    </font>
    <font>
      <b/>
      <sz val="10"/>
      <color rgb="FF00B050"/>
      <name val="Arial"/>
      <family val="2"/>
    </font>
    <font>
      <b/>
      <sz val="11"/>
      <name val="Arial"/>
      <family val="2"/>
    </font>
    <font>
      <b/>
      <sz val="7"/>
      <name val="Arial"/>
      <family val="2"/>
    </font>
    <font>
      <sz val="8"/>
      <color theme="1"/>
      <name val="Franklin Gothic Book"/>
      <family val="2"/>
    </font>
    <font>
      <b/>
      <sz val="10"/>
      <color theme="1"/>
      <name val="Calibri"/>
      <family val="2"/>
      <scheme val="minor"/>
    </font>
    <font>
      <b/>
      <sz val="12"/>
      <color theme="1"/>
      <name val="Calibri"/>
      <family val="2"/>
      <scheme val="minor"/>
    </font>
    <font>
      <b/>
      <u/>
      <sz val="14"/>
      <name val="Arial"/>
      <family val="2"/>
    </font>
    <font>
      <b/>
      <sz val="12"/>
      <name val="Arial"/>
      <family val="2"/>
    </font>
    <font>
      <b/>
      <u/>
      <sz val="11"/>
      <color theme="1"/>
      <name val="Calibri"/>
      <family val="2"/>
      <scheme val="minor"/>
    </font>
    <font>
      <sz val="10"/>
      <color theme="1"/>
      <name val="Calibri"/>
      <family val="2"/>
      <scheme val="minor"/>
    </font>
    <font>
      <sz val="9"/>
      <color theme="1"/>
      <name val="Calibri"/>
      <family val="2"/>
      <scheme val="minor"/>
    </font>
    <font>
      <b/>
      <u/>
      <sz val="12"/>
      <color theme="1"/>
      <name val="Calibri"/>
      <family val="2"/>
      <scheme val="minor"/>
    </font>
    <font>
      <u/>
      <sz val="10"/>
      <color theme="1"/>
      <name val="Calibri"/>
      <family val="2"/>
      <scheme val="minor"/>
    </font>
    <font>
      <b/>
      <sz val="9"/>
      <color theme="1"/>
      <name val="Calibri"/>
      <family val="2"/>
      <scheme val="minor"/>
    </font>
    <font>
      <b/>
      <u/>
      <sz val="14"/>
      <color theme="1"/>
      <name val="Calibri"/>
      <family val="2"/>
      <scheme val="minor"/>
    </font>
    <font>
      <sz val="8"/>
      <color theme="1"/>
      <name val="Arial"/>
      <family val="2"/>
    </font>
    <font>
      <sz val="10"/>
      <color theme="1"/>
      <name val="Franklin Gothic Book"/>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6"/>
      <color theme="1"/>
      <name val="Calibri"/>
      <family val="2"/>
      <scheme val="minor"/>
    </font>
    <font>
      <sz val="6"/>
      <name val="Arial"/>
      <family val="2"/>
    </font>
    <font>
      <b/>
      <sz val="11"/>
      <color rgb="FF0000FF"/>
      <name val="Calibri"/>
      <family val="2"/>
      <scheme val="minor"/>
    </font>
    <font>
      <b/>
      <sz val="10"/>
      <color rgb="FF0000FF"/>
      <name val="Calibri"/>
      <family val="2"/>
      <scheme val="minor"/>
    </font>
    <font>
      <u/>
      <sz val="11"/>
      <color theme="1"/>
      <name val="Calibri"/>
      <family val="2"/>
      <scheme val="minor"/>
    </font>
    <font>
      <b/>
      <sz val="10"/>
      <color rgb="FF0000FF"/>
      <name val="Arial"/>
      <family val="2"/>
    </font>
    <font>
      <b/>
      <sz val="12"/>
      <color rgb="FF0000FF"/>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39997558519241921"/>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8"/>
      </left>
      <right/>
      <top style="double">
        <color indexed="8"/>
      </top>
      <bottom style="thin">
        <color indexed="8"/>
      </bottom>
      <diagonal/>
    </border>
    <border>
      <left style="double">
        <color indexed="8"/>
      </left>
      <right/>
      <top style="thin">
        <color indexed="8"/>
      </top>
      <bottom style="thin">
        <color indexed="8"/>
      </bottom>
      <diagonal/>
    </border>
    <border>
      <left style="double">
        <color indexed="12"/>
      </left>
      <right style="double">
        <color indexed="12"/>
      </right>
      <top style="double">
        <color indexed="12"/>
      </top>
      <bottom style="double">
        <color indexed="12"/>
      </bottom>
      <diagonal/>
    </border>
    <border>
      <left style="thin">
        <color indexed="12"/>
      </left>
      <right style="thin">
        <color indexed="12"/>
      </right>
      <top style="double">
        <color indexed="12"/>
      </top>
      <bottom style="thin">
        <color indexed="12"/>
      </bottom>
      <diagonal/>
    </border>
    <border>
      <left style="thin">
        <color indexed="12"/>
      </left>
      <right style="double">
        <color indexed="12"/>
      </right>
      <top style="double">
        <color indexed="12"/>
      </top>
      <bottom style="thin">
        <color indexed="12"/>
      </bottom>
      <diagonal/>
    </border>
    <border>
      <left style="double">
        <color indexed="12"/>
      </left>
      <right style="thin">
        <color indexed="12"/>
      </right>
      <top style="double">
        <color indexed="12"/>
      </top>
      <bottom style="thin">
        <color indexed="1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12"/>
      </right>
      <top/>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12"/>
      </bottom>
      <diagonal/>
    </border>
  </borders>
  <cellStyleXfs count="51">
    <xf numFmtId="0" fontId="0" fillId="0" borderId="0"/>
    <xf numFmtId="0" fontId="1" fillId="0" borderId="0"/>
    <xf numFmtId="9" fontId="1" fillId="0" borderId="0" applyFont="0" applyFill="0" applyBorder="0" applyAlignment="0" applyProtection="0"/>
    <xf numFmtId="9" fontId="11" fillId="0" borderId="0" applyFont="0" applyFill="0" applyBorder="0" applyAlignment="0" applyProtection="0"/>
    <xf numFmtId="0" fontId="12" fillId="0" borderId="0"/>
    <xf numFmtId="9" fontId="12"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9" borderId="0" applyNumberFormat="0" applyBorder="0" applyAlignment="0" applyProtection="0"/>
    <xf numFmtId="0" fontId="32" fillId="30"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3" fillId="22" borderId="0" applyNumberFormat="0" applyBorder="0" applyAlignment="0" applyProtection="0"/>
    <xf numFmtId="0" fontId="34" fillId="34" borderId="86" applyNumberFormat="0" applyAlignment="0" applyProtection="0"/>
    <xf numFmtId="0" fontId="35" fillId="35" borderId="87" applyNumberFormat="0" applyAlignment="0" applyProtection="0"/>
    <xf numFmtId="0" fontId="36" fillId="0" borderId="88" applyNumberFormat="0" applyFill="0" applyAlignment="0" applyProtection="0"/>
    <xf numFmtId="0" fontId="37" fillId="0" borderId="0" applyNumberFormat="0" applyFill="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9" borderId="0" applyNumberFormat="0" applyBorder="0" applyAlignment="0" applyProtection="0"/>
    <xf numFmtId="0" fontId="38" fillId="25" borderId="86" applyNumberFormat="0" applyAlignment="0" applyProtection="0"/>
    <xf numFmtId="0" fontId="39" fillId="21" borderId="0" applyNumberFormat="0" applyBorder="0" applyAlignment="0" applyProtection="0"/>
    <xf numFmtId="43" fontId="1" fillId="0" borderId="0" applyFont="0" applyFill="0" applyBorder="0" applyAlignment="0" applyProtection="0"/>
    <xf numFmtId="0" fontId="40" fillId="40" borderId="0" applyNumberFormat="0" applyBorder="0" applyAlignment="0" applyProtection="0"/>
    <xf numFmtId="0" fontId="1" fillId="41" borderId="89" applyNumberFormat="0" applyFont="0" applyAlignment="0" applyProtection="0"/>
    <xf numFmtId="0" fontId="41" fillId="34" borderId="9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91" applyNumberFormat="0" applyFill="0" applyAlignment="0" applyProtection="0"/>
    <xf numFmtId="0" fontId="46" fillId="0" borderId="92" applyNumberFormat="0" applyFill="0" applyAlignment="0" applyProtection="0"/>
    <xf numFmtId="0" fontId="37" fillId="0" borderId="93" applyNumberFormat="0" applyFill="0" applyAlignment="0" applyProtection="0"/>
    <xf numFmtId="0" fontId="47" fillId="0" borderId="94" applyNumberFormat="0" applyFill="0" applyAlignment="0" applyProtection="0"/>
  </cellStyleXfs>
  <cellXfs count="702">
    <xf numFmtId="0" fontId="0" fillId="0" borderId="0" xfId="0"/>
    <xf numFmtId="0" fontId="1" fillId="0" borderId="0" xfId="1" applyProtection="1">
      <protection hidden="1"/>
    </xf>
    <xf numFmtId="0" fontId="1" fillId="0" borderId="0" xfId="1" applyAlignment="1" applyProtection="1">
      <alignment horizontal="left" vertical="top"/>
      <protection hidden="1"/>
    </xf>
    <xf numFmtId="0" fontId="0" fillId="0" borderId="0" xfId="0" applyProtection="1">
      <protection hidden="1"/>
    </xf>
    <xf numFmtId="0" fontId="1" fillId="0" borderId="68" xfId="1" applyBorder="1" applyAlignment="1" applyProtection="1">
      <alignment vertical="top"/>
      <protection hidden="1"/>
    </xf>
    <xf numFmtId="0" fontId="1" fillId="0" borderId="72" xfId="1" applyBorder="1" applyAlignment="1" applyProtection="1">
      <alignment vertical="top"/>
      <protection hidden="1"/>
    </xf>
    <xf numFmtId="0" fontId="1" fillId="0" borderId="46" xfId="1" applyBorder="1" applyAlignment="1" applyProtection="1">
      <alignment vertical="top"/>
      <protection hidden="1"/>
    </xf>
    <xf numFmtId="0" fontId="1" fillId="0" borderId="32" xfId="1" applyBorder="1" applyAlignment="1" applyProtection="1">
      <alignment horizontal="left"/>
      <protection hidden="1"/>
    </xf>
    <xf numFmtId="0" fontId="5" fillId="8" borderId="58" xfId="1" applyFont="1" applyFill="1" applyBorder="1" applyAlignment="1" applyProtection="1">
      <alignment horizontal="center" wrapText="1"/>
      <protection hidden="1"/>
    </xf>
    <xf numFmtId="0" fontId="5" fillId="4" borderId="43" xfId="1" applyFont="1" applyFill="1" applyBorder="1" applyAlignment="1" applyProtection="1">
      <alignment horizontal="center" wrapText="1"/>
      <protection hidden="1"/>
    </xf>
    <xf numFmtId="0" fontId="5" fillId="8" borderId="43" xfId="1" applyFont="1" applyFill="1" applyBorder="1" applyAlignment="1" applyProtection="1">
      <alignment horizontal="center" wrapText="1"/>
      <protection hidden="1"/>
    </xf>
    <xf numFmtId="0" fontId="5" fillId="4" borderId="50" xfId="1" applyFont="1" applyFill="1" applyBorder="1" applyAlignment="1" applyProtection="1">
      <alignment horizontal="center" wrapText="1"/>
      <protection hidden="1"/>
    </xf>
    <xf numFmtId="0" fontId="14" fillId="0" borderId="56" xfId="1" applyFont="1" applyBorder="1" applyAlignment="1" applyProtection="1">
      <alignment horizontal="left"/>
      <protection hidden="1"/>
    </xf>
    <xf numFmtId="0" fontId="10" fillId="3" borderId="39" xfId="1" applyFont="1" applyFill="1" applyBorder="1" applyAlignment="1" applyProtection="1">
      <alignment textRotation="90"/>
      <protection hidden="1"/>
    </xf>
    <xf numFmtId="0" fontId="10" fillId="9" borderId="39" xfId="1" applyFont="1" applyFill="1" applyBorder="1" applyAlignment="1" applyProtection="1">
      <alignment textRotation="90"/>
      <protection hidden="1"/>
    </xf>
    <xf numFmtId="0" fontId="0" fillId="11" borderId="8" xfId="0" applyFill="1" applyBorder="1" applyAlignment="1" applyProtection="1">
      <alignment textRotation="90"/>
      <protection hidden="1"/>
    </xf>
    <xf numFmtId="0" fontId="8" fillId="0" borderId="30" xfId="1" applyFont="1" applyBorder="1" applyProtection="1">
      <protection hidden="1"/>
    </xf>
    <xf numFmtId="0" fontId="1" fillId="0" borderId="0" xfId="1" applyFont="1" applyBorder="1" applyAlignment="1" applyProtection="1">
      <alignment readingOrder="1"/>
      <protection hidden="1"/>
    </xf>
    <xf numFmtId="0" fontId="3" fillId="0" borderId="0" xfId="1" applyFont="1" applyFill="1" applyBorder="1" applyProtection="1">
      <protection hidden="1"/>
    </xf>
    <xf numFmtId="0" fontId="5" fillId="6" borderId="3" xfId="1" applyFont="1" applyFill="1" applyBorder="1" applyAlignment="1" applyProtection="1">
      <alignment horizontal="center" vertical="center"/>
      <protection hidden="1"/>
    </xf>
    <xf numFmtId="0" fontId="5" fillId="3" borderId="4" xfId="1" applyFont="1" applyFill="1" applyBorder="1" applyAlignment="1" applyProtection="1">
      <alignment horizontal="center" vertical="center"/>
      <protection hidden="1"/>
    </xf>
    <xf numFmtId="0" fontId="5" fillId="11" borderId="32" xfId="1" applyFont="1" applyFill="1" applyBorder="1" applyAlignment="1" applyProtection="1">
      <alignment horizontal="center" vertical="center"/>
      <protection hidden="1"/>
    </xf>
    <xf numFmtId="0" fontId="0" fillId="0" borderId="0" xfId="0" applyBorder="1" applyProtection="1">
      <protection hidden="1"/>
    </xf>
    <xf numFmtId="9" fontId="5" fillId="6" borderId="3" xfId="3" applyFont="1" applyFill="1" applyBorder="1" applyAlignment="1" applyProtection="1">
      <alignment horizontal="center" vertical="center"/>
      <protection hidden="1"/>
    </xf>
    <xf numFmtId="9" fontId="5" fillId="3" borderId="4" xfId="3" applyFont="1" applyFill="1" applyBorder="1" applyAlignment="1" applyProtection="1">
      <alignment horizontal="center" vertical="center"/>
      <protection hidden="1"/>
    </xf>
    <xf numFmtId="9" fontId="5" fillId="9" borderId="4" xfId="3" applyFont="1" applyFill="1" applyBorder="1" applyAlignment="1" applyProtection="1">
      <alignment horizontal="center" vertical="center"/>
      <protection hidden="1"/>
    </xf>
    <xf numFmtId="0" fontId="5" fillId="11" borderId="22" xfId="1" applyFont="1" applyFill="1" applyBorder="1" applyAlignment="1" applyProtection="1">
      <alignment horizontal="center" vertical="center"/>
      <protection hidden="1"/>
    </xf>
    <xf numFmtId="9" fontId="5" fillId="6" borderId="9" xfId="3" applyFont="1" applyFill="1" applyBorder="1" applyAlignment="1" applyProtection="1">
      <alignment horizontal="center" vertical="center"/>
      <protection hidden="1"/>
    </xf>
    <xf numFmtId="9" fontId="5" fillId="3" borderId="5" xfId="3" applyFont="1" applyFill="1" applyBorder="1" applyAlignment="1" applyProtection="1">
      <alignment horizontal="center" vertical="center"/>
      <protection hidden="1"/>
    </xf>
    <xf numFmtId="9" fontId="5" fillId="9" borderId="5" xfId="3" applyFont="1" applyFill="1" applyBorder="1" applyAlignment="1" applyProtection="1">
      <alignment horizontal="center" vertical="center"/>
      <protection hidden="1"/>
    </xf>
    <xf numFmtId="0" fontId="5" fillId="11" borderId="16" xfId="1" applyFont="1" applyFill="1" applyBorder="1" applyAlignment="1" applyProtection="1">
      <alignment horizontal="center" vertical="center"/>
      <protection hidden="1"/>
    </xf>
    <xf numFmtId="9" fontId="5" fillId="6" borderId="14" xfId="3" applyFont="1" applyFill="1" applyBorder="1" applyAlignment="1" applyProtection="1">
      <alignment horizontal="center" vertical="center"/>
      <protection hidden="1"/>
    </xf>
    <xf numFmtId="9" fontId="5" fillId="3" borderId="15" xfId="3" applyFont="1" applyFill="1" applyBorder="1" applyAlignment="1" applyProtection="1">
      <alignment horizontal="center" vertical="center"/>
      <protection hidden="1"/>
    </xf>
    <xf numFmtId="9" fontId="5" fillId="9" borderId="15" xfId="3" applyFont="1" applyFill="1" applyBorder="1" applyAlignment="1" applyProtection="1">
      <alignment horizontal="center" vertical="center"/>
      <protection hidden="1"/>
    </xf>
    <xf numFmtId="0" fontId="1" fillId="0" borderId="0" xfId="1" applyBorder="1" applyAlignment="1" applyProtection="1">
      <alignment horizontal="center" vertical="center" textRotation="90"/>
      <protection hidden="1"/>
    </xf>
    <xf numFmtId="0" fontId="1" fillId="0" borderId="0" xfId="1" applyBorder="1" applyAlignment="1" applyProtection="1">
      <alignment horizontal="center" vertical="center" textRotation="90" wrapText="1"/>
      <protection hidden="1"/>
    </xf>
    <xf numFmtId="0" fontId="7" fillId="2" borderId="0" xfId="0" applyFont="1" applyFill="1" applyBorder="1" applyAlignment="1" applyProtection="1">
      <alignment vertical="top" wrapText="1"/>
      <protection hidden="1"/>
    </xf>
    <xf numFmtId="0" fontId="4" fillId="0" borderId="0" xfId="0" applyFont="1" applyBorder="1" applyAlignment="1" applyProtection="1">
      <alignment vertical="top" wrapText="1"/>
      <protection hidden="1"/>
    </xf>
    <xf numFmtId="0" fontId="3" fillId="0" borderId="0" xfId="1" applyFont="1" applyFill="1" applyBorder="1" applyAlignment="1" applyProtection="1">
      <alignment horizontal="center" vertical="center"/>
      <protection hidden="1"/>
    </xf>
    <xf numFmtId="0" fontId="0" fillId="0" borderId="0" xfId="0" applyFill="1" applyBorder="1" applyProtection="1">
      <protection hidden="1"/>
    </xf>
    <xf numFmtId="0" fontId="3" fillId="0" borderId="0" xfId="1" applyFont="1" applyFill="1" applyBorder="1" applyAlignment="1" applyProtection="1">
      <alignment vertical="center"/>
      <protection hidden="1"/>
    </xf>
    <xf numFmtId="0" fontId="5" fillId="9" borderId="4" xfId="1" applyFont="1" applyFill="1" applyBorder="1" applyAlignment="1" applyProtection="1">
      <alignment horizontal="center" vertical="center"/>
      <protection hidden="1"/>
    </xf>
    <xf numFmtId="0" fontId="5" fillId="3" borderId="5" xfId="1" applyFont="1" applyFill="1" applyBorder="1" applyAlignment="1" applyProtection="1">
      <alignment horizontal="center" vertical="center"/>
      <protection hidden="1"/>
    </xf>
    <xf numFmtId="0" fontId="5" fillId="9" borderId="5" xfId="1" applyFont="1" applyFill="1" applyBorder="1" applyAlignment="1" applyProtection="1">
      <alignment horizontal="center" vertical="center"/>
      <protection hidden="1"/>
    </xf>
    <xf numFmtId="0" fontId="5" fillId="11" borderId="47" xfId="1" applyFont="1" applyFill="1" applyBorder="1" applyAlignment="1" applyProtection="1">
      <alignment horizontal="center" vertical="center"/>
      <protection hidden="1"/>
    </xf>
    <xf numFmtId="0" fontId="5" fillId="3" borderId="15" xfId="1" applyFont="1" applyFill="1" applyBorder="1" applyAlignment="1" applyProtection="1">
      <alignment horizontal="center" vertical="center"/>
      <protection hidden="1"/>
    </xf>
    <xf numFmtId="0" fontId="5" fillId="9" borderId="15" xfId="1" applyFont="1" applyFill="1" applyBorder="1" applyAlignment="1" applyProtection="1">
      <alignment horizontal="center" vertical="center"/>
      <protection hidden="1"/>
    </xf>
    <xf numFmtId="0" fontId="5" fillId="11" borderId="48" xfId="1" applyFont="1" applyFill="1" applyBorder="1" applyAlignment="1" applyProtection="1">
      <alignment horizontal="center" vertical="center"/>
      <protection hidden="1"/>
    </xf>
    <xf numFmtId="0" fontId="7" fillId="0" borderId="0" xfId="0" applyFont="1" applyBorder="1" applyAlignment="1" applyProtection="1">
      <alignment wrapText="1"/>
      <protection hidden="1"/>
    </xf>
    <xf numFmtId="0" fontId="5" fillId="0" borderId="0" xfId="1" applyFont="1" applyFill="1" applyBorder="1" applyAlignment="1" applyProtection="1">
      <alignment horizontal="center" vertical="center"/>
      <protection hidden="1"/>
    </xf>
    <xf numFmtId="0" fontId="1" fillId="0" borderId="0" xfId="1" applyFill="1" applyBorder="1" applyAlignment="1" applyProtection="1">
      <protection hidden="1"/>
    </xf>
    <xf numFmtId="0" fontId="5" fillId="0" borderId="0" xfId="1" applyFont="1" applyFill="1" applyBorder="1" applyAlignment="1" applyProtection="1">
      <alignment vertical="center"/>
      <protection hidden="1"/>
    </xf>
    <xf numFmtId="0" fontId="5" fillId="3" borderId="9" xfId="1" applyFont="1" applyFill="1" applyBorder="1" applyAlignment="1" applyProtection="1">
      <alignment horizontal="center" vertical="center"/>
      <protection hidden="1"/>
    </xf>
    <xf numFmtId="0" fontId="5" fillId="9" borderId="9" xfId="1" applyFont="1" applyFill="1" applyBorder="1" applyAlignment="1" applyProtection="1">
      <alignment horizontal="center"/>
      <protection hidden="1"/>
    </xf>
    <xf numFmtId="0" fontId="5" fillId="11" borderId="14" xfId="1" applyFont="1" applyFill="1" applyBorder="1" applyAlignment="1" applyProtection="1">
      <alignment horizontal="center"/>
      <protection hidden="1"/>
    </xf>
    <xf numFmtId="9" fontId="6" fillId="6" borderId="3" xfId="3" applyFont="1" applyFill="1" applyBorder="1" applyAlignment="1" applyProtection="1">
      <alignment horizontal="center" vertical="center"/>
      <protection hidden="1"/>
    </xf>
    <xf numFmtId="9" fontId="6" fillId="3" borderId="9" xfId="3" applyFont="1" applyFill="1" applyBorder="1" applyAlignment="1" applyProtection="1">
      <alignment horizontal="center" vertical="center"/>
      <protection hidden="1"/>
    </xf>
    <xf numFmtId="9" fontId="6" fillId="9" borderId="9" xfId="3" applyFont="1" applyFill="1" applyBorder="1" applyAlignment="1" applyProtection="1">
      <alignment horizontal="center" vertical="center"/>
      <protection hidden="1"/>
    </xf>
    <xf numFmtId="9" fontId="6" fillId="11" borderId="14" xfId="1" applyNumberFormat="1" applyFont="1" applyFill="1" applyBorder="1" applyAlignment="1" applyProtection="1">
      <alignment horizontal="center"/>
      <protection hidden="1"/>
    </xf>
    <xf numFmtId="0" fontId="0" fillId="0" borderId="0" xfId="0" applyAlignment="1" applyProtection="1">
      <alignment horizontal="left" vertical="top"/>
      <protection hidden="1"/>
    </xf>
    <xf numFmtId="9" fontId="6" fillId="0" borderId="0" xfId="2" applyFont="1" applyProtection="1">
      <protection hidden="1"/>
    </xf>
    <xf numFmtId="0" fontId="0" fillId="0" borderId="0" xfId="0" applyAlignment="1" applyProtection="1">
      <alignment vertical="center"/>
      <protection hidden="1"/>
    </xf>
    <xf numFmtId="0" fontId="1" fillId="0" borderId="0" xfId="1" applyBorder="1" applyAlignment="1" applyProtection="1">
      <alignment horizontal="center" textRotation="90" wrapText="1"/>
      <protection hidden="1"/>
    </xf>
    <xf numFmtId="0" fontId="1" fillId="0" borderId="0" xfId="1" applyBorder="1" applyAlignment="1" applyProtection="1">
      <alignment horizontal="center"/>
      <protection hidden="1"/>
    </xf>
    <xf numFmtId="9" fontId="6" fillId="0" borderId="0" xfId="1" applyNumberFormat="1" applyFont="1" applyFill="1" applyBorder="1" applyAlignment="1" applyProtection="1">
      <alignment horizontal="right"/>
      <protection hidden="1"/>
    </xf>
    <xf numFmtId="0" fontId="5" fillId="0" borderId="0" xfId="1" applyFont="1" applyBorder="1" applyAlignment="1" applyProtection="1">
      <alignment horizontal="center" vertical="center" wrapText="1"/>
      <protection hidden="1"/>
    </xf>
    <xf numFmtId="9" fontId="5" fillId="0" borderId="0" xfId="2" applyNumberFormat="1" applyFont="1" applyFill="1" applyBorder="1" applyAlignment="1" applyProtection="1">
      <protection hidden="1"/>
    </xf>
    <xf numFmtId="9" fontId="5" fillId="0" borderId="0" xfId="2" applyNumberFormat="1" applyFont="1" applyFill="1" applyBorder="1" applyAlignment="1" applyProtection="1">
      <alignment horizontal="center"/>
      <protection hidden="1"/>
    </xf>
    <xf numFmtId="0" fontId="5" fillId="3" borderId="69" xfId="1" applyFont="1" applyFill="1" applyBorder="1" applyAlignment="1" applyProtection="1">
      <protection hidden="1"/>
    </xf>
    <xf numFmtId="0" fontId="5" fillId="3" borderId="33" xfId="1" applyFont="1" applyFill="1" applyBorder="1" applyAlignment="1" applyProtection="1">
      <protection hidden="1"/>
    </xf>
    <xf numFmtId="0" fontId="5" fillId="3" borderId="24" xfId="1" applyFont="1" applyFill="1" applyBorder="1" applyAlignment="1" applyProtection="1">
      <protection hidden="1"/>
    </xf>
    <xf numFmtId="9" fontId="6" fillId="3" borderId="23" xfId="3" applyFont="1" applyFill="1" applyBorder="1" applyAlignment="1" applyProtection="1">
      <alignment horizontal="center" vertical="center"/>
      <protection hidden="1"/>
    </xf>
    <xf numFmtId="0" fontId="5" fillId="9" borderId="69" xfId="1" applyFont="1" applyFill="1" applyBorder="1" applyAlignment="1" applyProtection="1">
      <protection hidden="1"/>
    </xf>
    <xf numFmtId="0" fontId="5" fillId="9" borderId="33" xfId="1" applyFont="1" applyFill="1" applyBorder="1" applyAlignment="1" applyProtection="1">
      <protection hidden="1"/>
    </xf>
    <xf numFmtId="0" fontId="5" fillId="9" borderId="24" xfId="1" applyFont="1" applyFill="1" applyBorder="1" applyAlignment="1" applyProtection="1">
      <protection hidden="1"/>
    </xf>
    <xf numFmtId="9" fontId="6" fillId="9" borderId="23" xfId="3" applyFont="1" applyFill="1" applyBorder="1" applyAlignment="1" applyProtection="1">
      <alignment horizontal="center" vertical="center"/>
      <protection hidden="1"/>
    </xf>
    <xf numFmtId="0" fontId="5" fillId="11" borderId="70" xfId="1" applyFont="1" applyFill="1" applyBorder="1" applyAlignment="1" applyProtection="1">
      <protection hidden="1"/>
    </xf>
    <xf numFmtId="0" fontId="5" fillId="11" borderId="79" xfId="1" applyFont="1" applyFill="1" applyBorder="1" applyAlignment="1" applyProtection="1">
      <protection hidden="1"/>
    </xf>
    <xf numFmtId="0" fontId="5" fillId="11" borderId="49" xfId="1" applyFont="1" applyFill="1" applyBorder="1" applyAlignment="1" applyProtection="1">
      <protection hidden="1"/>
    </xf>
    <xf numFmtId="9" fontId="6" fillId="11" borderId="57" xfId="3" applyFont="1" applyFill="1" applyBorder="1" applyAlignment="1" applyProtection="1">
      <alignment horizontal="center" vertical="center"/>
      <protection hidden="1"/>
    </xf>
    <xf numFmtId="9" fontId="6" fillId="0" borderId="53" xfId="1" applyNumberFormat="1" applyFont="1" applyBorder="1" applyAlignment="1" applyProtection="1">
      <protection hidden="1"/>
    </xf>
    <xf numFmtId="9" fontId="6" fillId="0" borderId="0" xfId="1" applyNumberFormat="1" applyFont="1" applyBorder="1" applyAlignment="1" applyProtection="1">
      <protection hidden="1"/>
    </xf>
    <xf numFmtId="9" fontId="6" fillId="0" borderId="0" xfId="1" applyNumberFormat="1" applyFont="1" applyBorder="1" applyAlignment="1" applyProtection="1">
      <alignment horizontal="center"/>
      <protection hidden="1"/>
    </xf>
    <xf numFmtId="9" fontId="6" fillId="0" borderId="53" xfId="1" applyNumberFormat="1" applyFont="1" applyBorder="1" applyProtection="1">
      <protection hidden="1"/>
    </xf>
    <xf numFmtId="0" fontId="1" fillId="0" borderId="0" xfId="1"/>
    <xf numFmtId="0" fontId="15" fillId="0" borderId="0" xfId="1" applyFont="1" applyAlignment="1" applyProtection="1">
      <alignment horizontal="left"/>
    </xf>
    <xf numFmtId="0" fontId="1" fillId="0" borderId="0" xfId="1" applyFont="1" applyBorder="1" applyAlignment="1" applyProtection="1">
      <alignment vertical="center" wrapText="1"/>
      <protection hidden="1"/>
    </xf>
    <xf numFmtId="0" fontId="1" fillId="0" borderId="0" xfId="1" applyFont="1" applyBorder="1" applyAlignment="1" applyProtection="1">
      <protection hidden="1"/>
    </xf>
    <xf numFmtId="0" fontId="1" fillId="0" borderId="0" xfId="1" applyFont="1" applyBorder="1" applyAlignment="1" applyProtection="1">
      <alignment horizontal="center" vertical="top" wrapText="1"/>
      <protection hidden="1"/>
    </xf>
    <xf numFmtId="0" fontId="3" fillId="0" borderId="3" xfId="4" applyFont="1" applyBorder="1" applyAlignment="1" applyProtection="1"/>
    <xf numFmtId="0" fontId="3" fillId="0" borderId="9" xfId="4" applyFont="1" applyBorder="1" applyProtection="1"/>
    <xf numFmtId="0" fontId="3" fillId="0" borderId="14" xfId="4" applyFont="1" applyBorder="1" applyProtection="1"/>
    <xf numFmtId="0" fontId="0" fillId="12" borderId="0" xfId="0" applyFill="1" applyBorder="1" applyAlignment="1" applyProtection="1">
      <protection hidden="1"/>
    </xf>
    <xf numFmtId="0" fontId="0" fillId="12" borderId="73" xfId="0" applyFill="1" applyBorder="1" applyAlignment="1" applyProtection="1">
      <protection hidden="1"/>
    </xf>
    <xf numFmtId="0" fontId="0" fillId="10" borderId="0" xfId="0" applyFill="1" applyBorder="1" applyAlignment="1" applyProtection="1">
      <protection hidden="1"/>
    </xf>
    <xf numFmtId="0" fontId="0" fillId="10" borderId="73" xfId="0" applyFill="1" applyBorder="1" applyAlignment="1" applyProtection="1">
      <protection hidden="1"/>
    </xf>
    <xf numFmtId="0" fontId="0" fillId="7" borderId="0" xfId="0" applyFill="1" applyBorder="1" applyAlignment="1" applyProtection="1">
      <protection hidden="1"/>
    </xf>
    <xf numFmtId="0" fontId="0" fillId="7" borderId="73" xfId="0" applyFill="1" applyBorder="1" applyAlignment="1" applyProtection="1">
      <protection hidden="1"/>
    </xf>
    <xf numFmtId="0" fontId="0" fillId="5" borderId="0" xfId="0" applyFill="1" applyBorder="1" applyAlignment="1" applyProtection="1">
      <protection hidden="1"/>
    </xf>
    <xf numFmtId="0" fontId="0" fillId="5" borderId="73" xfId="0" applyFill="1" applyBorder="1" applyAlignment="1" applyProtection="1">
      <protection hidden="1"/>
    </xf>
    <xf numFmtId="0" fontId="8" fillId="0" borderId="29" xfId="1" applyFont="1" applyBorder="1" applyProtection="1">
      <protection hidden="1"/>
    </xf>
    <xf numFmtId="0" fontId="0" fillId="0" borderId="0" xfId="0"/>
    <xf numFmtId="0" fontId="0" fillId="0" borderId="0" xfId="0" applyBorder="1"/>
    <xf numFmtId="0" fontId="1" fillId="8" borderId="13" xfId="1" applyFont="1" applyFill="1" applyBorder="1" applyAlignment="1" applyProtection="1">
      <alignment horizontal="center" vertical="center"/>
    </xf>
    <xf numFmtId="0" fontId="1" fillId="8" borderId="22" xfId="1" applyFont="1" applyFill="1" applyBorder="1" applyAlignment="1" applyProtection="1">
      <alignment horizontal="center" vertical="center"/>
    </xf>
    <xf numFmtId="0" fontId="1" fillId="8" borderId="9" xfId="1" applyFont="1" applyFill="1" applyBorder="1" applyAlignment="1" applyProtection="1">
      <alignment horizontal="center" vertical="center"/>
    </xf>
    <xf numFmtId="0" fontId="1" fillId="8" borderId="76" xfId="1" applyFont="1" applyFill="1" applyBorder="1" applyAlignment="1" applyProtection="1">
      <alignment horizontal="justify" vertical="top" wrapText="1"/>
      <protection locked="0"/>
    </xf>
    <xf numFmtId="0" fontId="1" fillId="4" borderId="9" xfId="1" applyFont="1" applyFill="1" applyBorder="1" applyAlignment="1" applyProtection="1">
      <alignment horizontal="center" vertical="center"/>
    </xf>
    <xf numFmtId="0" fontId="1" fillId="4" borderId="76" xfId="1" applyFont="1" applyFill="1" applyBorder="1" applyAlignment="1" applyProtection="1">
      <alignment horizontal="justify" vertical="top" wrapText="1"/>
      <protection locked="0"/>
    </xf>
    <xf numFmtId="0" fontId="1" fillId="4" borderId="14" xfId="1" applyFont="1" applyFill="1" applyBorder="1" applyAlignment="1" applyProtection="1">
      <alignment horizontal="center" vertical="center"/>
    </xf>
    <xf numFmtId="0" fontId="1" fillId="4" borderId="82" xfId="1" applyFont="1" applyFill="1" applyBorder="1" applyAlignment="1" applyProtection="1">
      <alignment horizontal="justify" vertical="top" wrapText="1"/>
      <protection locked="0"/>
    </xf>
    <xf numFmtId="0" fontId="2" fillId="14" borderId="42" xfId="1" applyFont="1" applyFill="1" applyBorder="1" applyAlignment="1" applyProtection="1">
      <alignment horizontal="center" vertical="center" wrapText="1"/>
    </xf>
    <xf numFmtId="0" fontId="2" fillId="14" borderId="43" xfId="1" applyFont="1" applyFill="1" applyBorder="1" applyProtection="1"/>
    <xf numFmtId="0" fontId="2" fillId="14" borderId="50" xfId="1" applyFont="1" applyFill="1" applyBorder="1" applyProtection="1"/>
    <xf numFmtId="0" fontId="2" fillId="14" borderId="61" xfId="1" applyFont="1" applyFill="1" applyBorder="1" applyAlignment="1">
      <alignment horizontal="center"/>
    </xf>
    <xf numFmtId="0" fontId="1" fillId="0" borderId="0" xfId="7"/>
    <xf numFmtId="0" fontId="6" fillId="0" borderId="0" xfId="7" applyFont="1"/>
    <xf numFmtId="0" fontId="1" fillId="0" borderId="64" xfId="7" applyFont="1" applyBorder="1" applyProtection="1">
      <protection locked="0"/>
    </xf>
    <xf numFmtId="0" fontId="2" fillId="0" borderId="0" xfId="7" applyFont="1" applyAlignment="1">
      <alignment horizontal="right"/>
    </xf>
    <xf numFmtId="0" fontId="1" fillId="0" borderId="64" xfId="7" applyFont="1" applyBorder="1" applyAlignment="1" applyProtection="1">
      <alignment horizontal="center"/>
      <protection locked="0"/>
    </xf>
    <xf numFmtId="0" fontId="3" fillId="0" borderId="0" xfId="7" applyFont="1" applyBorder="1"/>
    <xf numFmtId="0" fontId="2" fillId="0" borderId="0" xfId="7" applyFont="1" applyAlignment="1">
      <alignment horizontal="left"/>
    </xf>
    <xf numFmtId="0" fontId="2" fillId="0" borderId="62" xfId="7" applyFont="1" applyBorder="1" applyAlignment="1">
      <alignment horizontal="center"/>
    </xf>
    <xf numFmtId="0" fontId="13" fillId="0" borderId="67" xfId="7" applyFont="1" applyBorder="1" applyProtection="1">
      <protection locked="0"/>
    </xf>
    <xf numFmtId="0" fontId="13" fillId="0" borderId="65" xfId="7" applyFont="1" applyBorder="1" applyProtection="1">
      <protection locked="0"/>
    </xf>
    <xf numFmtId="0" fontId="13" fillId="0" borderId="66" xfId="7" applyFont="1" applyBorder="1" applyProtection="1">
      <protection locked="0"/>
    </xf>
    <xf numFmtId="0" fontId="1" fillId="0" borderId="62" xfId="7" applyBorder="1" applyAlignment="1">
      <alignment horizontal="center"/>
    </xf>
    <xf numFmtId="0" fontId="1" fillId="0" borderId="67" xfId="7" applyFont="1" applyBorder="1" applyProtection="1">
      <protection locked="0"/>
    </xf>
    <xf numFmtId="0" fontId="1" fillId="0" borderId="65" xfId="7" applyFont="1" applyBorder="1" applyProtection="1">
      <protection locked="0"/>
    </xf>
    <xf numFmtId="0" fontId="1" fillId="0" borderId="66" xfId="7" applyFont="1" applyBorder="1" applyProtection="1">
      <protection locked="0"/>
    </xf>
    <xf numFmtId="0" fontId="1" fillId="0" borderId="63" xfId="7" applyBorder="1" applyAlignment="1">
      <alignment horizontal="center"/>
    </xf>
    <xf numFmtId="0" fontId="1" fillId="0" borderId="69" xfId="1" applyFont="1" applyBorder="1" applyAlignment="1" applyProtection="1">
      <alignment vertical="top"/>
      <protection hidden="1"/>
    </xf>
    <xf numFmtId="0" fontId="1" fillId="0" borderId="33" xfId="1" applyFont="1" applyBorder="1" applyAlignment="1" applyProtection="1">
      <alignment vertical="top"/>
      <protection hidden="1"/>
    </xf>
    <xf numFmtId="0" fontId="1" fillId="0" borderId="24" xfId="1" applyFont="1" applyBorder="1" applyAlignment="1" applyProtection="1">
      <alignment vertical="top"/>
      <protection hidden="1"/>
    </xf>
    <xf numFmtId="0" fontId="1" fillId="0" borderId="71" xfId="1" applyFont="1" applyBorder="1" applyAlignment="1" applyProtection="1">
      <alignment vertical="top"/>
      <protection hidden="1"/>
    </xf>
    <xf numFmtId="0" fontId="1" fillId="0" borderId="2" xfId="1" applyFont="1" applyBorder="1" applyAlignment="1" applyProtection="1">
      <alignment vertical="top"/>
      <protection hidden="1"/>
    </xf>
    <xf numFmtId="0" fontId="1" fillId="0" borderId="28" xfId="1" applyFont="1" applyBorder="1" applyAlignment="1" applyProtection="1">
      <alignment vertical="top"/>
      <protection hidden="1"/>
    </xf>
    <xf numFmtId="0" fontId="16" fillId="0" borderId="29" xfId="1" applyFont="1" applyBorder="1" applyAlignment="1" applyProtection="1">
      <alignment horizontal="center" vertical="center"/>
      <protection hidden="1"/>
    </xf>
    <xf numFmtId="0" fontId="8" fillId="0" borderId="52" xfId="1" applyFont="1" applyBorder="1" applyAlignment="1" applyProtection="1">
      <alignment horizontal="center" vertical="center"/>
      <protection hidden="1"/>
    </xf>
    <xf numFmtId="0" fontId="1" fillId="0" borderId="4" xfId="1" applyFont="1" applyBorder="1" applyAlignment="1" applyProtection="1">
      <alignment horizontal="center" vertical="center" readingOrder="1"/>
      <protection locked="0" hidden="1"/>
    </xf>
    <xf numFmtId="9" fontId="29" fillId="15" borderId="32" xfId="0" applyNumberFormat="1" applyFont="1" applyFill="1" applyBorder="1" applyAlignment="1" applyProtection="1">
      <alignment horizontal="center" vertical="center"/>
      <protection hidden="1"/>
    </xf>
    <xf numFmtId="9" fontId="29" fillId="15" borderId="47" xfId="0" applyNumberFormat="1" applyFont="1" applyFill="1" applyBorder="1" applyAlignment="1" applyProtection="1">
      <alignment horizontal="center" vertical="center"/>
      <protection hidden="1"/>
    </xf>
    <xf numFmtId="0" fontId="1" fillId="0" borderId="5" xfId="1" applyFont="1" applyBorder="1" applyAlignment="1" applyProtection="1">
      <alignment horizontal="center" vertical="center" readingOrder="1"/>
      <protection locked="0" hidden="1"/>
    </xf>
    <xf numFmtId="0" fontId="1" fillId="0" borderId="15" xfId="1" applyFont="1" applyBorder="1" applyAlignment="1" applyProtection="1">
      <alignment horizontal="center" vertical="center" readingOrder="1"/>
      <protection locked="0" hidden="1"/>
    </xf>
    <xf numFmtId="9" fontId="29" fillId="15" borderId="48" xfId="0" applyNumberFormat="1" applyFont="1" applyFill="1" applyBorder="1" applyAlignment="1" applyProtection="1">
      <alignment horizontal="center" vertical="center"/>
      <protection hidden="1"/>
    </xf>
    <xf numFmtId="0" fontId="1" fillId="0" borderId="0" xfId="1" applyFont="1" applyBorder="1" applyAlignment="1" applyProtection="1">
      <alignment readingOrder="1"/>
      <protection locked="0" hidden="1"/>
    </xf>
    <xf numFmtId="0" fontId="1" fillId="0" borderId="0" xfId="1" applyFont="1" applyFill="1" applyBorder="1" applyAlignment="1" applyProtection="1">
      <alignment readingOrder="1"/>
      <protection locked="0" hidden="1"/>
    </xf>
    <xf numFmtId="0" fontId="4" fillId="0" borderId="5" xfId="0" applyFont="1" applyBorder="1" applyAlignment="1" applyProtection="1">
      <alignment horizontal="center" vertical="center" wrapText="1"/>
      <protection hidden="1"/>
    </xf>
    <xf numFmtId="0" fontId="1" fillId="0" borderId="0" xfId="1" applyFont="1" applyBorder="1" applyAlignment="1" applyProtection="1">
      <alignment horizontal="center" vertical="center" textRotation="90" wrapText="1"/>
      <protection hidden="1"/>
    </xf>
    <xf numFmtId="0" fontId="1" fillId="12" borderId="68" xfId="1" applyFont="1" applyFill="1" applyBorder="1" applyAlignment="1" applyProtection="1">
      <alignment horizontal="left" vertical="top"/>
      <protection hidden="1"/>
    </xf>
    <xf numFmtId="0" fontId="1" fillId="12" borderId="69" xfId="1" applyFont="1" applyFill="1" applyBorder="1" applyAlignment="1" applyProtection="1">
      <alignment horizontal="left" vertical="top"/>
      <protection hidden="1"/>
    </xf>
    <xf numFmtId="0" fontId="1" fillId="12" borderId="70" xfId="1" applyFont="1" applyFill="1" applyBorder="1" applyAlignment="1" applyProtection="1">
      <alignment horizontal="left" vertical="top"/>
      <protection hidden="1"/>
    </xf>
    <xf numFmtId="0" fontId="1" fillId="10" borderId="68" xfId="1" applyFont="1" applyFill="1" applyBorder="1" applyAlignment="1" applyProtection="1">
      <alignment horizontal="left" vertical="top"/>
      <protection hidden="1"/>
    </xf>
    <xf numFmtId="0" fontId="1" fillId="10" borderId="69" xfId="1" applyFont="1" applyFill="1" applyBorder="1" applyAlignment="1" applyProtection="1">
      <alignment horizontal="left" vertical="top"/>
      <protection hidden="1"/>
    </xf>
    <xf numFmtId="0" fontId="1" fillId="10" borderId="70" xfId="1" applyFont="1" applyFill="1" applyBorder="1" applyAlignment="1" applyProtection="1">
      <alignment horizontal="left" vertical="top"/>
      <protection hidden="1"/>
    </xf>
    <xf numFmtId="0" fontId="1" fillId="7" borderId="68" xfId="1" applyFont="1" applyFill="1" applyBorder="1" applyAlignment="1" applyProtection="1">
      <alignment horizontal="left" vertical="top"/>
      <protection hidden="1"/>
    </xf>
    <xf numFmtId="0" fontId="1" fillId="7" borderId="69" xfId="1" applyFont="1" applyFill="1" applyBorder="1" applyAlignment="1" applyProtection="1">
      <alignment horizontal="left" vertical="top"/>
      <protection hidden="1"/>
    </xf>
    <xf numFmtId="0" fontId="1" fillId="7" borderId="70" xfId="1" applyFont="1" applyFill="1" applyBorder="1" applyAlignment="1" applyProtection="1">
      <alignment horizontal="left" vertical="top"/>
      <protection hidden="1"/>
    </xf>
    <xf numFmtId="0" fontId="1" fillId="0" borderId="0" xfId="1" applyFont="1" applyFill="1" applyBorder="1" applyAlignment="1" applyProtection="1">
      <alignment horizontal="left" vertical="top"/>
      <protection hidden="1"/>
    </xf>
    <xf numFmtId="0" fontId="1" fillId="5" borderId="68" xfId="1" applyFont="1" applyFill="1" applyBorder="1" applyAlignment="1" applyProtection="1">
      <alignment horizontal="left" vertical="top"/>
      <protection hidden="1"/>
    </xf>
    <xf numFmtId="0" fontId="1" fillId="5" borderId="69" xfId="1" applyFont="1" applyFill="1" applyBorder="1" applyAlignment="1" applyProtection="1">
      <alignment horizontal="left" vertical="top"/>
      <protection hidden="1"/>
    </xf>
    <xf numFmtId="0" fontId="1" fillId="5" borderId="70" xfId="1" applyFont="1" applyFill="1" applyBorder="1" applyAlignment="1" applyProtection="1">
      <alignment horizontal="left" vertical="top"/>
      <protection hidden="1"/>
    </xf>
    <xf numFmtId="0" fontId="1" fillId="5" borderId="20" xfId="1" applyFont="1" applyFill="1" applyBorder="1" applyAlignment="1" applyProtection="1">
      <alignment horizontal="left" vertical="top"/>
      <protection hidden="1"/>
    </xf>
    <xf numFmtId="0" fontId="1" fillId="5" borderId="23" xfId="1" applyFont="1" applyFill="1" applyBorder="1" applyAlignment="1" applyProtection="1">
      <alignment horizontal="left" vertical="top"/>
      <protection hidden="1"/>
    </xf>
    <xf numFmtId="0" fontId="1" fillId="5" borderId="34" xfId="1" applyFont="1" applyFill="1" applyBorder="1" applyAlignment="1" applyProtection="1">
      <alignment horizontal="left" vertical="top"/>
      <protection hidden="1"/>
    </xf>
    <xf numFmtId="0" fontId="3" fillId="0" borderId="32" xfId="4" applyFont="1" applyBorder="1" applyAlignment="1" applyProtection="1">
      <alignment horizontal="center"/>
    </xf>
    <xf numFmtId="0" fontId="3" fillId="0" borderId="47" xfId="4" applyFont="1" applyBorder="1" applyAlignment="1" applyProtection="1">
      <alignment horizontal="center"/>
    </xf>
    <xf numFmtId="0" fontId="3" fillId="0" borderId="48" xfId="4" applyFont="1" applyBorder="1" applyAlignment="1" applyProtection="1">
      <alignment horizontal="center"/>
    </xf>
    <xf numFmtId="0" fontId="10" fillId="6" borderId="80" xfId="1" applyFont="1" applyFill="1" applyBorder="1" applyAlignment="1" applyProtection="1">
      <alignment textRotation="90"/>
      <protection hidden="1"/>
    </xf>
    <xf numFmtId="9" fontId="6" fillId="6" borderId="20" xfId="3" applyFont="1" applyFill="1" applyBorder="1" applyAlignment="1" applyProtection="1">
      <alignment horizontal="center" vertical="center"/>
      <protection hidden="1"/>
    </xf>
    <xf numFmtId="9" fontId="6" fillId="9" borderId="23" xfId="3" applyFont="1" applyFill="1" applyBorder="1" applyAlignment="1" applyProtection="1">
      <protection hidden="1"/>
    </xf>
    <xf numFmtId="9" fontId="6" fillId="11" borderId="34" xfId="3" applyFont="1" applyFill="1" applyBorder="1" applyAlignment="1" applyProtection="1">
      <protection hidden="1"/>
    </xf>
    <xf numFmtId="9" fontId="5" fillId="6" borderId="68" xfId="1" applyNumberFormat="1" applyFont="1" applyFill="1" applyBorder="1" applyAlignment="1" applyProtection="1">
      <alignment vertical="center"/>
      <protection hidden="1"/>
    </xf>
    <xf numFmtId="9" fontId="5" fillId="6" borderId="72" xfId="1" applyNumberFormat="1" applyFont="1" applyFill="1" applyBorder="1" applyAlignment="1" applyProtection="1">
      <alignment vertical="center"/>
      <protection hidden="1"/>
    </xf>
    <xf numFmtId="9" fontId="5" fillId="6" borderId="46" xfId="1" applyNumberFormat="1" applyFont="1" applyFill="1" applyBorder="1" applyAlignment="1" applyProtection="1">
      <alignment vertical="center"/>
      <protection hidden="1"/>
    </xf>
    <xf numFmtId="0" fontId="1" fillId="4" borderId="13" xfId="1" applyFont="1" applyFill="1" applyBorder="1" applyAlignment="1" applyProtection="1">
      <alignment horizontal="center" vertical="center"/>
    </xf>
    <xf numFmtId="0" fontId="1" fillId="4" borderId="22" xfId="1" applyFont="1" applyFill="1" applyBorder="1" applyAlignment="1" applyProtection="1">
      <alignment horizontal="center" vertical="center"/>
    </xf>
    <xf numFmtId="0" fontId="13" fillId="0" borderId="66" xfId="7" applyFont="1" applyBorder="1" applyAlignment="1" applyProtection="1">
      <alignment horizontal="center"/>
      <protection locked="0"/>
    </xf>
    <xf numFmtId="14" fontId="1" fillId="0" borderId="66" xfId="7" applyNumberFormat="1" applyFont="1" applyBorder="1" applyProtection="1">
      <protection locked="0"/>
    </xf>
    <xf numFmtId="0" fontId="9" fillId="0" borderId="0" xfId="0" applyFont="1"/>
    <xf numFmtId="0" fontId="13" fillId="0" borderId="0" xfId="7" applyFont="1" applyFill="1" applyBorder="1" applyProtection="1">
      <protection locked="0"/>
    </xf>
    <xf numFmtId="14" fontId="0" fillId="0" borderId="0" xfId="0" applyNumberFormat="1"/>
    <xf numFmtId="1" fontId="0" fillId="0" borderId="0" xfId="0" applyNumberFormat="1"/>
    <xf numFmtId="0" fontId="2" fillId="0" borderId="0" xfId="7" applyFont="1" applyBorder="1" applyAlignment="1">
      <alignment horizontal="right"/>
    </xf>
    <xf numFmtId="0" fontId="1" fillId="0" borderId="0" xfId="7" applyFont="1" applyBorder="1" applyProtection="1">
      <protection locked="0"/>
    </xf>
    <xf numFmtId="0" fontId="2" fillId="0" borderId="0" xfId="7" applyFont="1" applyAlignment="1">
      <alignment horizontal="center"/>
    </xf>
    <xf numFmtId="0" fontId="2" fillId="0" borderId="0" xfId="7" applyFont="1" applyBorder="1" applyAlignment="1">
      <alignment horizontal="center"/>
    </xf>
    <xf numFmtId="0" fontId="0" fillId="0" borderId="0" xfId="0" applyAlignment="1" applyProtection="1">
      <alignment vertical="top" wrapText="1"/>
      <protection hidden="1"/>
    </xf>
    <xf numFmtId="14" fontId="0" fillId="0" borderId="0" xfId="0" applyNumberFormat="1" applyProtection="1">
      <protection hidden="1"/>
    </xf>
    <xf numFmtId="0" fontId="9" fillId="0" borderId="0" xfId="0" applyFont="1" applyBorder="1" applyAlignment="1" applyProtection="1">
      <alignment horizontal="center"/>
      <protection hidden="1"/>
    </xf>
    <xf numFmtId="0" fontId="0" fillId="13" borderId="53" xfId="0" applyFill="1" applyBorder="1" applyAlignment="1" applyProtection="1">
      <alignment horizontal="center"/>
      <protection locked="0" hidden="1"/>
    </xf>
    <xf numFmtId="0" fontId="9" fillId="0" borderId="52" xfId="0" applyFont="1" applyBorder="1" applyProtection="1">
      <protection hidden="1"/>
    </xf>
    <xf numFmtId="0" fontId="9" fillId="0" borderId="0" xfId="0" applyFont="1" applyBorder="1" applyAlignment="1" applyProtection="1">
      <protection hidden="1"/>
    </xf>
    <xf numFmtId="0" fontId="22" fillId="0" borderId="0" xfId="0" applyFont="1" applyBorder="1" applyAlignment="1" applyProtection="1">
      <protection hidden="1"/>
    </xf>
    <xf numFmtId="0" fontId="9" fillId="0" borderId="5"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4" fillId="0" borderId="0" xfId="0" applyFont="1" applyBorder="1" applyAlignment="1" applyProtection="1">
      <alignment horizontal="justify" wrapText="1"/>
      <protection hidden="1"/>
    </xf>
    <xf numFmtId="0" fontId="22" fillId="0" borderId="0" xfId="0" applyFont="1" applyBorder="1" applyAlignment="1" applyProtection="1">
      <alignment horizontal="left" vertical="center"/>
      <protection hidden="1"/>
    </xf>
    <xf numFmtId="0" fontId="24" fillId="0" borderId="0" xfId="0" applyFont="1" applyBorder="1" applyAlignment="1" applyProtection="1">
      <alignment wrapText="1"/>
      <protection hidden="1"/>
    </xf>
    <xf numFmtId="0" fontId="26"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7" fillId="15" borderId="21" xfId="0" applyFont="1" applyFill="1" applyBorder="1" applyAlignment="1" applyProtection="1">
      <alignment horizontal="center" wrapText="1"/>
      <protection hidden="1"/>
    </xf>
    <xf numFmtId="0" fontId="27" fillId="15" borderId="4" xfId="0" applyFont="1" applyFill="1" applyBorder="1" applyAlignment="1" applyProtection="1">
      <alignment horizontal="center" wrapText="1"/>
      <protection hidden="1"/>
    </xf>
    <xf numFmtId="0" fontId="27" fillId="15" borderId="32" xfId="0" applyFont="1" applyFill="1" applyBorder="1" applyAlignment="1" applyProtection="1">
      <alignment horizontal="center" wrapText="1"/>
      <protection hidden="1"/>
    </xf>
    <xf numFmtId="0" fontId="27" fillId="0" borderId="81" xfId="0" applyFont="1" applyBorder="1" applyAlignment="1" applyProtection="1">
      <alignment horizontal="center" wrapText="1"/>
      <protection hidden="1"/>
    </xf>
    <xf numFmtId="0" fontId="27" fillId="0" borderId="15" xfId="0" applyFont="1" applyBorder="1" applyAlignment="1" applyProtection="1">
      <alignment horizontal="center" wrapText="1"/>
      <protection hidden="1"/>
    </xf>
    <xf numFmtId="0" fontId="27" fillId="0" borderId="48" xfId="0" applyFont="1" applyBorder="1" applyAlignment="1" applyProtection="1">
      <alignment horizontal="center" wrapText="1"/>
      <protection hidden="1"/>
    </xf>
    <xf numFmtId="0" fontId="24" fillId="0" borderId="4"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protection hidden="1"/>
    </xf>
    <xf numFmtId="0" fontId="24" fillId="0" borderId="0" xfId="0" applyFont="1" applyBorder="1" applyAlignment="1" applyProtection="1">
      <alignment horizontal="center" vertical="center" wrapText="1"/>
      <protection hidden="1"/>
    </xf>
    <xf numFmtId="0" fontId="27" fillId="15" borderId="46" xfId="0" applyFont="1" applyFill="1" applyBorder="1" applyAlignment="1" applyProtection="1">
      <alignment horizontal="center" vertical="center" wrapText="1"/>
      <protection hidden="1"/>
    </xf>
    <xf numFmtId="0" fontId="27" fillId="15" borderId="4" xfId="0" applyFont="1" applyFill="1" applyBorder="1" applyAlignment="1" applyProtection="1">
      <alignment horizontal="center" vertical="center" wrapText="1"/>
      <protection hidden="1"/>
    </xf>
    <xf numFmtId="0" fontId="27" fillId="15" borderId="32" xfId="0" applyFont="1" applyFill="1" applyBorder="1" applyAlignment="1" applyProtection="1">
      <alignment horizontal="center" vertical="center" wrapText="1"/>
      <protection hidden="1"/>
    </xf>
    <xf numFmtId="0" fontId="27" fillId="0" borderId="28" xfId="0" applyFont="1" applyBorder="1" applyAlignment="1" applyProtection="1">
      <alignment horizontal="center" wrapText="1"/>
      <protection hidden="1"/>
    </xf>
    <xf numFmtId="0" fontId="27" fillId="0" borderId="55" xfId="0" applyFont="1" applyBorder="1" applyAlignment="1" applyProtection="1">
      <alignment horizontal="center" wrapText="1"/>
      <protection hidden="1"/>
    </xf>
    <xf numFmtId="0" fontId="27" fillId="0" borderId="56" xfId="0" applyFont="1" applyBorder="1" applyAlignment="1" applyProtection="1">
      <alignment horizontal="center" wrapText="1"/>
      <protection hidden="1"/>
    </xf>
    <xf numFmtId="0" fontId="18" fillId="0" borderId="0"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protection hidden="1"/>
    </xf>
    <xf numFmtId="0" fontId="24" fillId="12" borderId="5" xfId="0" applyFont="1" applyFill="1" applyBorder="1" applyAlignment="1" applyProtection="1">
      <alignment horizontal="justify" vertical="center" wrapText="1"/>
      <protection locked="0"/>
    </xf>
    <xf numFmtId="0" fontId="24" fillId="12" borderId="5" xfId="0" applyFont="1" applyFill="1" applyBorder="1" applyAlignment="1" applyProtection="1">
      <alignment horizontal="justify" wrapText="1"/>
      <protection locked="0"/>
    </xf>
    <xf numFmtId="0" fontId="24" fillId="10" borderId="5" xfId="0" applyFont="1" applyFill="1" applyBorder="1" applyAlignment="1" applyProtection="1">
      <alignment horizontal="justify" wrapText="1"/>
      <protection locked="0"/>
    </xf>
    <xf numFmtId="0" fontId="24" fillId="4" borderId="5" xfId="0" applyFont="1" applyFill="1" applyBorder="1" applyAlignment="1" applyProtection="1">
      <alignment horizontal="justify" wrapText="1"/>
      <protection locked="0"/>
    </xf>
    <xf numFmtId="0" fontId="1" fillId="0" borderId="52" xfId="1" applyFont="1" applyBorder="1" applyAlignment="1" applyProtection="1">
      <alignment readingOrder="1"/>
      <protection hidden="1"/>
    </xf>
    <xf numFmtId="0" fontId="5" fillId="6" borderId="5" xfId="1" applyFont="1" applyFill="1" applyBorder="1" applyAlignment="1" applyProtection="1">
      <alignment horizontal="center" vertical="center"/>
      <protection hidden="1"/>
    </xf>
    <xf numFmtId="0" fontId="4" fillId="0" borderId="5" xfId="0" applyFont="1" applyBorder="1" applyAlignment="1" applyProtection="1">
      <alignment horizontal="center" vertical="center" wrapText="1" readingOrder="1"/>
      <protection locked="0" hidden="1"/>
    </xf>
    <xf numFmtId="9" fontId="5" fillId="11" borderId="5" xfId="3" applyFont="1" applyFill="1" applyBorder="1" applyAlignment="1" applyProtection="1">
      <alignment horizontal="center" vertical="center"/>
      <protection hidden="1"/>
    </xf>
    <xf numFmtId="0" fontId="13" fillId="0" borderId="17" xfId="1" applyFont="1" applyBorder="1" applyAlignment="1" applyProtection="1">
      <alignment horizontal="center" vertical="center" wrapText="1"/>
      <protection hidden="1"/>
    </xf>
    <xf numFmtId="0" fontId="5" fillId="6" borderId="4" xfId="1" applyFont="1" applyFill="1" applyBorder="1" applyAlignment="1" applyProtection="1">
      <alignment horizontal="center" vertical="center"/>
      <protection hidden="1"/>
    </xf>
    <xf numFmtId="0" fontId="5" fillId="6" borderId="15" xfId="1" applyFont="1" applyFill="1" applyBorder="1" applyAlignment="1" applyProtection="1">
      <alignment horizontal="center" vertical="center"/>
      <protection hidden="1"/>
    </xf>
    <xf numFmtId="9" fontId="5" fillId="11" borderId="4" xfId="3" applyFont="1" applyFill="1" applyBorder="1" applyAlignment="1" applyProtection="1">
      <alignment horizontal="center" vertical="center"/>
      <protection hidden="1"/>
    </xf>
    <xf numFmtId="9" fontId="5" fillId="11" borderId="15" xfId="3" applyFont="1" applyFill="1" applyBorder="1" applyAlignment="1" applyProtection="1">
      <alignment horizontal="center" vertical="center"/>
      <protection hidden="1"/>
    </xf>
    <xf numFmtId="0" fontId="4" fillId="0" borderId="15" xfId="0" applyFont="1" applyBorder="1" applyAlignment="1" applyProtection="1">
      <alignment horizontal="center" vertical="center" wrapText="1" readingOrder="1"/>
      <protection locked="0" hidden="1"/>
    </xf>
    <xf numFmtId="0" fontId="4" fillId="0" borderId="4" xfId="0" applyFont="1" applyBorder="1" applyAlignment="1" applyProtection="1">
      <alignment horizontal="center" vertical="center" wrapText="1" readingOrder="1"/>
      <protection locked="0" hidden="1"/>
    </xf>
    <xf numFmtId="0" fontId="17" fillId="10" borderId="5" xfId="0" applyFont="1" applyFill="1" applyBorder="1" applyAlignment="1" applyProtection="1">
      <alignment vertical="top" wrapText="1"/>
      <protection hidden="1"/>
    </xf>
    <xf numFmtId="0" fontId="17" fillId="12" borderId="5" xfId="0" applyFont="1" applyFill="1" applyBorder="1" applyAlignment="1" applyProtection="1">
      <alignment vertical="top" wrapText="1"/>
      <protection hidden="1"/>
    </xf>
    <xf numFmtId="0" fontId="17" fillId="12" borderId="4" xfId="0" applyFont="1" applyFill="1" applyBorder="1" applyAlignment="1" applyProtection="1">
      <alignment vertical="top" wrapText="1"/>
      <protection hidden="1"/>
    </xf>
    <xf numFmtId="0" fontId="17" fillId="12" borderId="15" xfId="0" applyFont="1" applyFill="1" applyBorder="1" applyAlignment="1" applyProtection="1">
      <alignment vertical="top" wrapText="1"/>
      <protection hidden="1"/>
    </xf>
    <xf numFmtId="0" fontId="17" fillId="10" borderId="4" xfId="0" applyFont="1" applyFill="1" applyBorder="1" applyAlignment="1" applyProtection="1">
      <alignment vertical="top" wrapText="1"/>
      <protection hidden="1"/>
    </xf>
    <xf numFmtId="0" fontId="17" fillId="10" borderId="15" xfId="0" applyFont="1" applyFill="1" applyBorder="1" applyAlignment="1" applyProtection="1">
      <alignment vertical="top" wrapText="1"/>
      <protection hidden="1"/>
    </xf>
    <xf numFmtId="0" fontId="4" fillId="0" borderId="1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7" fillId="7" borderId="5" xfId="0" applyFont="1" applyFill="1" applyBorder="1" applyAlignment="1" applyProtection="1">
      <alignment vertical="top" wrapText="1"/>
      <protection hidden="1"/>
    </xf>
    <xf numFmtId="0" fontId="17" fillId="7" borderId="4" xfId="0" applyFont="1" applyFill="1" applyBorder="1" applyAlignment="1" applyProtection="1">
      <alignment vertical="top" wrapText="1"/>
      <protection hidden="1"/>
    </xf>
    <xf numFmtId="0" fontId="17" fillId="7" borderId="15" xfId="0" applyFont="1" applyFill="1" applyBorder="1" applyAlignment="1" applyProtection="1">
      <alignment vertical="top" wrapText="1"/>
      <protection hidden="1"/>
    </xf>
    <xf numFmtId="0" fontId="0" fillId="0" borderId="33" xfId="0" applyBorder="1" applyProtection="1">
      <protection hidden="1"/>
    </xf>
    <xf numFmtId="0" fontId="30" fillId="12" borderId="47" xfId="0" applyFont="1" applyFill="1" applyBorder="1" applyAlignment="1" applyProtection="1">
      <alignment vertical="top" wrapText="1"/>
      <protection hidden="1"/>
    </xf>
    <xf numFmtId="0" fontId="30" fillId="12" borderId="48" xfId="0" applyFont="1" applyFill="1" applyBorder="1" applyAlignment="1" applyProtection="1">
      <alignment vertical="top" wrapText="1"/>
      <protection hidden="1"/>
    </xf>
    <xf numFmtId="0" fontId="5" fillId="0" borderId="0" xfId="1" applyFont="1" applyFill="1" applyBorder="1" applyAlignment="1" applyProtection="1">
      <alignment horizontal="center" vertical="center" wrapText="1"/>
      <protection hidden="1"/>
    </xf>
    <xf numFmtId="9" fontId="5" fillId="0" borderId="0" xfId="1" applyNumberFormat="1" applyFont="1" applyFill="1" applyBorder="1" applyAlignment="1" applyProtection="1">
      <alignment vertical="center"/>
      <protection hidden="1"/>
    </xf>
    <xf numFmtId="9" fontId="6" fillId="0" borderId="0" xfId="3" applyFont="1" applyFill="1" applyBorder="1" applyAlignment="1" applyProtection="1">
      <alignment horizontal="center" vertical="center"/>
      <protection hidden="1"/>
    </xf>
    <xf numFmtId="0" fontId="5" fillId="0" borderId="0" xfId="1" applyFont="1" applyFill="1" applyBorder="1" applyAlignment="1" applyProtection="1">
      <protection hidden="1"/>
    </xf>
    <xf numFmtId="9" fontId="6" fillId="0" borderId="0" xfId="3" applyFont="1" applyFill="1" applyBorder="1" applyAlignment="1" applyProtection="1">
      <protection hidden="1"/>
    </xf>
    <xf numFmtId="9" fontId="6" fillId="0" borderId="0" xfId="1" applyNumberFormat="1" applyFont="1" applyFill="1" applyBorder="1" applyAlignment="1" applyProtection="1">
      <protection hidden="1"/>
    </xf>
    <xf numFmtId="9" fontId="6" fillId="0" borderId="0" xfId="1" applyNumberFormat="1" applyFont="1" applyFill="1" applyBorder="1" applyAlignment="1" applyProtection="1">
      <alignment horizontal="center"/>
      <protection hidden="1"/>
    </xf>
    <xf numFmtId="9" fontId="6" fillId="0" borderId="0" xfId="1" applyNumberFormat="1" applyFont="1" applyFill="1" applyBorder="1" applyProtection="1">
      <protection hidden="1"/>
    </xf>
    <xf numFmtId="9" fontId="6" fillId="3" borderId="20" xfId="3" applyFont="1" applyFill="1" applyBorder="1" applyAlignment="1" applyProtection="1">
      <alignment horizontal="center" vertical="center"/>
      <protection hidden="1"/>
    </xf>
    <xf numFmtId="9" fontId="6" fillId="19" borderId="20" xfId="3" applyFont="1" applyFill="1" applyBorder="1" applyAlignment="1" applyProtection="1">
      <alignment horizontal="center" vertical="center"/>
      <protection hidden="1"/>
    </xf>
    <xf numFmtId="9" fontId="6" fillId="11" borderId="20" xfId="3" applyFont="1" applyFill="1" applyBorder="1" applyAlignment="1" applyProtection="1">
      <alignment horizontal="center" vertical="center"/>
      <protection hidden="1"/>
    </xf>
    <xf numFmtId="0" fontId="1" fillId="8" borderId="3" xfId="1" applyFont="1" applyFill="1" applyBorder="1" applyAlignment="1" applyProtection="1">
      <alignment horizontal="center" vertical="center"/>
    </xf>
    <xf numFmtId="0" fontId="1" fillId="8" borderId="4" xfId="1" applyFont="1" applyFill="1" applyBorder="1" applyAlignment="1" applyProtection="1">
      <alignment horizontal="center" vertical="center"/>
    </xf>
    <xf numFmtId="0" fontId="1" fillId="8" borderId="32" xfId="1" applyFont="1" applyFill="1" applyBorder="1" applyAlignment="1" applyProtection="1">
      <alignment horizontal="center" vertical="center"/>
    </xf>
    <xf numFmtId="0" fontId="1" fillId="8" borderId="75" xfId="1" applyFont="1" applyFill="1" applyBorder="1" applyAlignment="1" applyProtection="1">
      <alignment horizontal="justify" vertical="top" wrapText="1"/>
      <protection locked="0"/>
    </xf>
    <xf numFmtId="0" fontId="1" fillId="4" borderId="36" xfId="1" applyFont="1" applyFill="1" applyBorder="1" applyAlignment="1" applyProtection="1">
      <alignment horizontal="center" vertical="center"/>
    </xf>
    <xf numFmtId="0" fontId="1" fillId="4" borderId="16" xfId="1" applyFont="1" applyFill="1" applyBorder="1" applyAlignment="1" applyProtection="1">
      <alignment horizontal="center" vertical="center"/>
    </xf>
    <xf numFmtId="0" fontId="16" fillId="17" borderId="3" xfId="1" applyFont="1" applyFill="1" applyBorder="1" applyAlignment="1" applyProtection="1">
      <alignment horizontal="center" vertical="center"/>
      <protection hidden="1"/>
    </xf>
    <xf numFmtId="0" fontId="8" fillId="17" borderId="4" xfId="1" applyFont="1" applyFill="1" applyBorder="1" applyAlignment="1" applyProtection="1">
      <alignment horizontal="center" vertical="center"/>
      <protection hidden="1"/>
    </xf>
    <xf numFmtId="0" fontId="13" fillId="17" borderId="32" xfId="1" applyFont="1" applyFill="1" applyBorder="1" applyAlignment="1" applyProtection="1">
      <alignment horizontal="center" vertical="center" wrapText="1"/>
      <protection hidden="1"/>
    </xf>
    <xf numFmtId="0" fontId="1" fillId="0" borderId="0" xfId="1"/>
    <xf numFmtId="0" fontId="1" fillId="0" borderId="0" xfId="1" applyProtection="1">
      <protection hidden="1"/>
    </xf>
    <xf numFmtId="0" fontId="1" fillId="0" borderId="0" xfId="1" applyBorder="1" applyAlignment="1" applyProtection="1">
      <alignment horizontal="center"/>
      <protection hidden="1"/>
    </xf>
    <xf numFmtId="0" fontId="8" fillId="8" borderId="68" xfId="1" applyFont="1" applyFill="1" applyBorder="1" applyAlignment="1" applyProtection="1">
      <alignment horizontal="center"/>
      <protection hidden="1"/>
    </xf>
    <xf numFmtId="0" fontId="5" fillId="8" borderId="13" xfId="1" applyFont="1" applyFill="1" applyBorder="1" applyProtection="1">
      <protection hidden="1"/>
    </xf>
    <xf numFmtId="0" fontId="5" fillId="8" borderId="6" xfId="1" applyFont="1" applyFill="1" applyBorder="1" applyAlignment="1" applyProtection="1">
      <alignment horizontal="center"/>
      <protection locked="0"/>
    </xf>
    <xf numFmtId="0" fontId="5" fillId="8" borderId="13" xfId="1" applyFont="1" applyFill="1" applyBorder="1" applyAlignment="1" applyProtection="1">
      <alignment horizontal="center"/>
      <protection locked="0"/>
    </xf>
    <xf numFmtId="0" fontId="5" fillId="8" borderId="26" xfId="1" applyFont="1" applyFill="1" applyBorder="1" applyAlignment="1" applyProtection="1">
      <alignment horizontal="center"/>
      <protection locked="0"/>
    </xf>
    <xf numFmtId="0" fontId="5" fillId="8" borderId="26" xfId="1" applyFont="1" applyFill="1" applyBorder="1" applyAlignment="1" applyProtection="1">
      <alignment horizontal="center"/>
      <protection hidden="1"/>
    </xf>
    <xf numFmtId="9" fontId="8" fillId="8" borderId="13" xfId="3" applyFont="1" applyFill="1" applyBorder="1" applyAlignment="1" applyProtection="1">
      <alignment horizontal="center"/>
      <protection hidden="1"/>
    </xf>
    <xf numFmtId="0" fontId="8" fillId="8" borderId="69" xfId="1" applyFont="1" applyFill="1" applyBorder="1" applyAlignment="1" applyProtection="1">
      <alignment horizontal="center"/>
      <protection hidden="1"/>
    </xf>
    <xf numFmtId="0" fontId="8" fillId="10" borderId="69" xfId="1" applyFont="1" applyFill="1" applyBorder="1" applyAlignment="1" applyProtection="1">
      <alignment horizontal="center"/>
      <protection hidden="1"/>
    </xf>
    <xf numFmtId="0" fontId="5" fillId="10" borderId="13" xfId="1" applyFont="1" applyFill="1" applyBorder="1" applyProtection="1">
      <protection hidden="1"/>
    </xf>
    <xf numFmtId="0" fontId="5" fillId="10" borderId="6" xfId="1" applyFont="1" applyFill="1" applyBorder="1" applyAlignment="1" applyProtection="1">
      <alignment horizontal="center"/>
      <protection locked="0"/>
    </xf>
    <xf numFmtId="0" fontId="5" fillId="10" borderId="13" xfId="1" applyFont="1" applyFill="1" applyBorder="1" applyAlignment="1" applyProtection="1">
      <alignment horizontal="center"/>
      <protection locked="0"/>
    </xf>
    <xf numFmtId="0" fontId="5" fillId="10" borderId="26" xfId="1" applyFont="1" applyFill="1" applyBorder="1" applyAlignment="1" applyProtection="1">
      <alignment horizontal="center"/>
      <protection locked="0"/>
    </xf>
    <xf numFmtId="0" fontId="5" fillId="10" borderId="26" xfId="1" applyFont="1" applyFill="1" applyBorder="1" applyAlignment="1" applyProtection="1">
      <alignment horizontal="center"/>
      <protection hidden="1"/>
    </xf>
    <xf numFmtId="9" fontId="8" fillId="10" borderId="13" xfId="3" applyFont="1" applyFill="1" applyBorder="1" applyAlignment="1" applyProtection="1">
      <alignment horizontal="center"/>
      <protection hidden="1"/>
    </xf>
    <xf numFmtId="0" fontId="8" fillId="5" borderId="53" xfId="1" applyFont="1" applyFill="1" applyBorder="1" applyProtection="1">
      <protection hidden="1"/>
    </xf>
    <xf numFmtId="0" fontId="5" fillId="5" borderId="53" xfId="1" applyFont="1" applyFill="1" applyBorder="1" applyAlignment="1" applyProtection="1">
      <alignment horizontal="center"/>
      <protection hidden="1"/>
    </xf>
    <xf numFmtId="0" fontId="5" fillId="5" borderId="61" xfId="1" applyFont="1" applyFill="1" applyBorder="1" applyProtection="1">
      <protection hidden="1"/>
    </xf>
    <xf numFmtId="0" fontId="9" fillId="0" borderId="7" xfId="0" applyFont="1" applyBorder="1" applyAlignment="1" applyProtection="1">
      <protection hidden="1"/>
    </xf>
    <xf numFmtId="0" fontId="9" fillId="0" borderId="24" xfId="0" applyFont="1" applyBorder="1" applyAlignment="1" applyProtection="1">
      <protection hidden="1"/>
    </xf>
    <xf numFmtId="9" fontId="9" fillId="0" borderId="33" xfId="3" applyFont="1" applyBorder="1" applyAlignment="1" applyProtection="1">
      <protection hidden="1"/>
    </xf>
    <xf numFmtId="0" fontId="24" fillId="5" borderId="43" xfId="0" applyFont="1" applyFill="1" applyBorder="1" applyAlignment="1" applyProtection="1">
      <alignment horizontal="center" wrapText="1"/>
      <protection hidden="1"/>
    </xf>
    <xf numFmtId="0" fontId="18" fillId="5" borderId="44" xfId="0" applyFont="1" applyFill="1" applyBorder="1" applyAlignment="1" applyProtection="1">
      <alignment horizontal="center" vertical="center" wrapText="1"/>
      <protection hidden="1"/>
    </xf>
    <xf numFmtId="0" fontId="18" fillId="5" borderId="43" xfId="0" applyFont="1" applyFill="1" applyBorder="1" applyAlignment="1" applyProtection="1">
      <alignment horizontal="center" vertical="center" wrapText="1"/>
      <protection hidden="1"/>
    </xf>
    <xf numFmtId="0" fontId="18" fillId="5" borderId="50" xfId="0" applyFont="1" applyFill="1" applyBorder="1" applyAlignment="1" applyProtection="1">
      <alignment horizontal="center" vertical="center" wrapText="1"/>
      <protection hidden="1"/>
    </xf>
    <xf numFmtId="0" fontId="24" fillId="5" borderId="50" xfId="0" applyFont="1" applyFill="1" applyBorder="1" applyAlignment="1" applyProtection="1">
      <alignment horizontal="center" wrapText="1"/>
      <protection hidden="1"/>
    </xf>
    <xf numFmtId="0" fontId="24" fillId="0" borderId="22" xfId="0" applyFont="1" applyBorder="1" applyAlignment="1" applyProtection="1">
      <alignment horizontal="center" wrapText="1"/>
      <protection hidden="1"/>
    </xf>
    <xf numFmtId="0" fontId="24" fillId="0" borderId="10" xfId="0" applyFont="1" applyBorder="1" applyAlignment="1" applyProtection="1">
      <alignment horizontal="center" wrapText="1"/>
      <protection hidden="1"/>
    </xf>
    <xf numFmtId="0" fontId="24" fillId="0" borderId="16" xfId="0" applyFont="1" applyBorder="1" applyAlignment="1" applyProtection="1">
      <alignment horizontal="center" wrapText="1"/>
      <protection hidden="1"/>
    </xf>
    <xf numFmtId="9" fontId="24" fillId="15" borderId="15" xfId="3" applyFont="1" applyFill="1" applyBorder="1" applyAlignment="1" applyProtection="1">
      <alignment horizontal="center" vertical="center" wrapText="1"/>
      <protection hidden="1"/>
    </xf>
    <xf numFmtId="9" fontId="24" fillId="15" borderId="49" xfId="3" applyFont="1" applyFill="1" applyBorder="1" applyAlignment="1" applyProtection="1">
      <alignment horizontal="center" vertical="center" wrapText="1"/>
      <protection hidden="1"/>
    </xf>
    <xf numFmtId="9" fontId="24" fillId="15" borderId="28" xfId="3" applyFont="1" applyFill="1" applyBorder="1" applyAlignment="1" applyProtection="1">
      <alignment horizontal="center" vertical="center" wrapText="1"/>
      <protection hidden="1"/>
    </xf>
    <xf numFmtId="9" fontId="0" fillId="0" borderId="0" xfId="0" applyNumberFormat="1" applyProtection="1">
      <protection hidden="1"/>
    </xf>
    <xf numFmtId="164" fontId="0" fillId="0" borderId="0" xfId="0" applyNumberFormat="1" applyProtection="1">
      <protection hidden="1"/>
    </xf>
    <xf numFmtId="164" fontId="0" fillId="0" borderId="0" xfId="0" applyNumberFormat="1"/>
    <xf numFmtId="14" fontId="6" fillId="0" borderId="95" xfId="7" applyNumberFormat="1" applyFont="1" applyBorder="1" applyAlignment="1" applyProtection="1">
      <protection locked="0"/>
    </xf>
    <xf numFmtId="0" fontId="17" fillId="10" borderId="4" xfId="0" applyFont="1" applyFill="1" applyBorder="1" applyAlignment="1" applyProtection="1">
      <alignment vertical="center" wrapText="1"/>
      <protection hidden="1"/>
    </xf>
    <xf numFmtId="9" fontId="48" fillId="0" borderId="0" xfId="0" applyNumberFormat="1" applyFont="1" applyProtection="1">
      <protection hidden="1"/>
    </xf>
    <xf numFmtId="9" fontId="49" fillId="0" borderId="0" xfId="1" applyNumberFormat="1" applyFont="1" applyFill="1" applyBorder="1" applyAlignment="1" applyProtection="1">
      <alignment horizontal="right"/>
      <protection hidden="1"/>
    </xf>
    <xf numFmtId="9" fontId="48" fillId="0" borderId="0" xfId="0" applyNumberFormat="1" applyFont="1"/>
    <xf numFmtId="0" fontId="53" fillId="0" borderId="0" xfId="1" applyFont="1" applyBorder="1" applyAlignment="1" applyProtection="1">
      <alignment horizontal="center"/>
      <protection hidden="1"/>
    </xf>
    <xf numFmtId="0" fontId="9" fillId="0" borderId="0" xfId="0" applyFont="1" applyAlignment="1" applyProtection="1">
      <alignment horizontal="center"/>
      <protection hidden="1"/>
    </xf>
    <xf numFmtId="0" fontId="24" fillId="0" borderId="0" xfId="0" applyFont="1" applyBorder="1" applyAlignment="1" applyProtection="1">
      <alignment horizontal="center" wrapText="1"/>
      <protection hidden="1"/>
    </xf>
    <xf numFmtId="0" fontId="24" fillId="0" borderId="5" xfId="0" applyFont="1" applyBorder="1" applyAlignment="1" applyProtection="1">
      <alignment horizontal="center" wrapText="1"/>
      <protection hidden="1"/>
    </xf>
    <xf numFmtId="0" fontId="24" fillId="0" borderId="55" xfId="0" applyFont="1" applyBorder="1" applyAlignment="1" applyProtection="1">
      <alignment horizontal="center" wrapText="1"/>
      <protection hidden="1"/>
    </xf>
    <xf numFmtId="0" fontId="24" fillId="0" borderId="13" xfId="0" applyFont="1" applyBorder="1" applyAlignment="1" applyProtection="1">
      <alignment horizontal="center" wrapText="1"/>
      <protection hidden="1"/>
    </xf>
    <xf numFmtId="0" fontId="24" fillId="0" borderId="15" xfId="0" applyFont="1" applyBorder="1" applyAlignment="1" applyProtection="1">
      <alignment horizontal="center" wrapText="1"/>
      <protection hidden="1"/>
    </xf>
    <xf numFmtId="0" fontId="1" fillId="0" borderId="4" xfId="1" applyFont="1" applyBorder="1" applyAlignment="1" applyProtection="1">
      <alignment horizontal="center" vertical="center" readingOrder="1"/>
      <protection hidden="1"/>
    </xf>
    <xf numFmtId="0" fontId="1" fillId="0" borderId="5" xfId="1" applyFont="1" applyBorder="1" applyAlignment="1" applyProtection="1">
      <alignment horizontal="center" vertical="center" readingOrder="1"/>
      <protection hidden="1"/>
    </xf>
    <xf numFmtId="0" fontId="1" fillId="0" borderId="15" xfId="1" applyFont="1" applyBorder="1" applyAlignment="1" applyProtection="1">
      <alignment horizontal="center" vertical="center" readingOrder="1"/>
      <protection hidden="1"/>
    </xf>
    <xf numFmtId="0" fontId="4" fillId="0" borderId="15" xfId="0" applyFont="1" applyBorder="1" applyAlignment="1" applyProtection="1">
      <alignment horizontal="center" vertical="center" wrapText="1" readingOrder="1"/>
      <protection hidden="1"/>
    </xf>
    <xf numFmtId="0" fontId="4" fillId="0" borderId="4" xfId="0" applyFont="1" applyBorder="1" applyAlignment="1" applyProtection="1">
      <alignment horizontal="center" vertical="center" wrapText="1" readingOrder="1"/>
      <protection hidden="1"/>
    </xf>
    <xf numFmtId="0" fontId="4" fillId="0" borderId="5" xfId="0" applyFont="1" applyBorder="1" applyAlignment="1" applyProtection="1">
      <alignment horizontal="center" vertical="center" wrapText="1" readingOrder="1"/>
      <protection hidden="1"/>
    </xf>
    <xf numFmtId="0" fontId="0" fillId="0" borderId="0" xfId="0" applyAlignment="1" applyProtection="1">
      <alignment horizontal="center" vertical="center"/>
      <protection hidden="1"/>
    </xf>
    <xf numFmtId="0" fontId="1" fillId="0" borderId="67" xfId="7" applyFont="1" applyBorder="1" applyProtection="1"/>
    <xf numFmtId="0" fontId="1" fillId="0" borderId="65" xfId="7" applyFont="1" applyBorder="1" applyProtection="1"/>
    <xf numFmtId="0" fontId="1" fillId="0" borderId="66" xfId="7" applyFont="1" applyBorder="1" applyProtection="1"/>
    <xf numFmtId="0" fontId="3" fillId="0" borderId="67" xfId="7" applyFont="1" applyBorder="1" applyProtection="1"/>
    <xf numFmtId="0" fontId="3" fillId="0" borderId="65" xfId="7" applyFont="1" applyBorder="1" applyProtection="1"/>
    <xf numFmtId="0" fontId="3" fillId="0" borderId="66" xfId="7" applyFont="1" applyBorder="1" applyProtection="1"/>
    <xf numFmtId="0" fontId="4" fillId="0" borderId="15" xfId="0"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0" xfId="0" applyFont="1" applyBorder="1" applyAlignment="1" applyProtection="1">
      <alignment vertical="top" wrapText="1"/>
      <protection locked="0" hidden="1"/>
    </xf>
    <xf numFmtId="0" fontId="1" fillId="0" borderId="0" xfId="1" applyFont="1" applyFill="1" applyBorder="1" applyAlignment="1" applyProtection="1">
      <alignment readingOrder="1"/>
      <protection hidden="1"/>
    </xf>
    <xf numFmtId="0" fontId="1" fillId="0" borderId="22" xfId="1" applyBorder="1" applyAlignment="1" applyProtection="1">
      <alignment horizontal="left"/>
      <protection hidden="1"/>
    </xf>
    <xf numFmtId="0" fontId="1" fillId="0" borderId="47" xfId="1" applyBorder="1" applyAlignment="1" applyProtection="1">
      <alignment horizontal="left"/>
      <protection hidden="1"/>
    </xf>
    <xf numFmtId="0" fontId="7" fillId="12" borderId="51" xfId="0" applyFont="1" applyFill="1" applyBorder="1" applyAlignment="1" applyProtection="1">
      <alignment vertical="top" wrapText="1"/>
      <protection hidden="1"/>
    </xf>
    <xf numFmtId="0" fontId="7" fillId="12" borderId="9" xfId="0" applyFont="1" applyFill="1" applyBorder="1" applyAlignment="1" applyProtection="1">
      <alignment vertical="top" wrapText="1"/>
      <protection hidden="1"/>
    </xf>
    <xf numFmtId="0" fontId="7" fillId="12" borderId="3" xfId="0" applyFont="1" applyFill="1" applyBorder="1" applyAlignment="1" applyProtection="1">
      <alignment vertical="top" wrapText="1"/>
      <protection hidden="1"/>
    </xf>
    <xf numFmtId="0" fontId="7" fillId="12" borderId="4" xfId="0" applyFont="1" applyFill="1" applyBorder="1" applyAlignment="1" applyProtection="1">
      <alignment vertical="top" wrapText="1"/>
      <protection hidden="1"/>
    </xf>
    <xf numFmtId="0" fontId="7" fillId="12" borderId="18" xfId="0" applyFont="1" applyFill="1" applyBorder="1" applyAlignment="1" applyProtection="1">
      <alignment vertical="top" wrapText="1"/>
      <protection hidden="1"/>
    </xf>
    <xf numFmtId="0" fontId="1" fillId="0" borderId="55" xfId="1" applyFont="1" applyBorder="1" applyAlignment="1" applyProtection="1">
      <alignment horizontal="center" vertical="center" readingOrder="1"/>
      <protection locked="0" hidden="1"/>
    </xf>
    <xf numFmtId="0" fontId="1" fillId="0" borderId="55" xfId="1" applyFont="1" applyBorder="1" applyAlignment="1" applyProtection="1">
      <alignment horizontal="center" vertical="center" readingOrder="1"/>
      <protection hidden="1"/>
    </xf>
    <xf numFmtId="0" fontId="5" fillId="6" borderId="55" xfId="1" applyFont="1" applyFill="1" applyBorder="1" applyAlignment="1" applyProtection="1">
      <alignment horizontal="center" vertical="center"/>
      <protection hidden="1"/>
    </xf>
    <xf numFmtId="0" fontId="5" fillId="3" borderId="55" xfId="1" applyFont="1" applyFill="1" applyBorder="1" applyAlignment="1" applyProtection="1">
      <alignment horizontal="center" vertical="center"/>
      <protection hidden="1"/>
    </xf>
    <xf numFmtId="0" fontId="5" fillId="9" borderId="55" xfId="1" applyFont="1" applyFill="1" applyBorder="1" applyAlignment="1" applyProtection="1">
      <alignment horizontal="center" vertical="center"/>
      <protection hidden="1"/>
    </xf>
    <xf numFmtId="0" fontId="5" fillId="11" borderId="56" xfId="1" applyFont="1" applyFill="1" applyBorder="1" applyAlignment="1" applyProtection="1">
      <alignment horizontal="center" vertical="center"/>
      <protection hidden="1"/>
    </xf>
    <xf numFmtId="0" fontId="7" fillId="12" borderId="25" xfId="0" applyFont="1" applyFill="1" applyBorder="1" applyAlignment="1" applyProtection="1">
      <alignment vertical="top" wrapText="1"/>
      <protection hidden="1"/>
    </xf>
    <xf numFmtId="0" fontId="1" fillId="0" borderId="13" xfId="1" applyFont="1" applyBorder="1" applyAlignment="1" applyProtection="1">
      <alignment horizontal="center" vertical="center" readingOrder="1"/>
      <protection locked="0" hidden="1"/>
    </xf>
    <xf numFmtId="0" fontId="1" fillId="0" borderId="13" xfId="1" applyFont="1" applyBorder="1" applyAlignment="1" applyProtection="1">
      <alignment horizontal="center" vertical="center" readingOrder="1"/>
      <protection hidden="1"/>
    </xf>
    <xf numFmtId="0" fontId="5" fillId="6" borderId="13" xfId="1" applyFont="1" applyFill="1" applyBorder="1" applyAlignment="1" applyProtection="1">
      <alignment horizontal="center" vertical="center"/>
      <protection hidden="1"/>
    </xf>
    <xf numFmtId="0" fontId="5" fillId="3" borderId="13" xfId="1" applyFont="1" applyFill="1" applyBorder="1" applyAlignment="1" applyProtection="1">
      <alignment horizontal="center" vertical="center"/>
      <protection hidden="1"/>
    </xf>
    <xf numFmtId="0" fontId="5" fillId="9" borderId="13" xfId="1" applyFont="1" applyFill="1" applyBorder="1" applyAlignment="1" applyProtection="1">
      <alignment horizontal="center" vertical="center"/>
      <protection hidden="1"/>
    </xf>
    <xf numFmtId="0" fontId="7" fillId="12" borderId="46" xfId="0" applyFont="1" applyFill="1" applyBorder="1" applyAlignment="1" applyProtection="1">
      <alignment vertical="top" wrapText="1"/>
      <protection hidden="1"/>
    </xf>
    <xf numFmtId="0" fontId="7" fillId="12" borderId="35" xfId="0" applyFont="1" applyFill="1" applyBorder="1" applyAlignment="1" applyProtection="1">
      <alignment vertical="top" wrapText="1"/>
      <protection hidden="1"/>
    </xf>
    <xf numFmtId="0" fontId="54" fillId="0" borderId="12" xfId="0" applyFont="1" applyBorder="1" applyAlignment="1">
      <alignment horizontal="center"/>
    </xf>
    <xf numFmtId="0" fontId="19" fillId="18" borderId="5" xfId="0" applyFont="1" applyFill="1" applyBorder="1" applyAlignment="1">
      <alignment horizontal="center" vertical="center"/>
    </xf>
    <xf numFmtId="0" fontId="9" fillId="18" borderId="5" xfId="0" applyFont="1" applyFill="1" applyBorder="1" applyAlignment="1">
      <alignment horizontal="center" vertical="center"/>
    </xf>
    <xf numFmtId="0" fontId="9" fillId="18" borderId="5" xfId="0" applyFont="1" applyFill="1" applyBorder="1" applyAlignment="1">
      <alignment horizontal="center" vertical="center" wrapText="1"/>
    </xf>
    <xf numFmtId="0" fontId="18" fillId="10" borderId="5" xfId="0" applyFont="1" applyFill="1" applyBorder="1" applyAlignment="1" applyProtection="1">
      <alignment horizontal="center" vertical="center" wrapText="1"/>
      <protection locked="0"/>
    </xf>
    <xf numFmtId="0" fontId="24" fillId="10" borderId="5" xfId="0" applyFont="1" applyFill="1" applyBorder="1" applyAlignment="1" applyProtection="1">
      <alignment horizontal="center" vertical="center" wrapText="1"/>
      <protection locked="0"/>
    </xf>
    <xf numFmtId="0" fontId="19" fillId="17" borderId="5" xfId="0" applyFont="1" applyFill="1" applyBorder="1" applyAlignment="1">
      <alignment horizontal="center" vertical="center"/>
    </xf>
    <xf numFmtId="0" fontId="9" fillId="17" borderId="5" xfId="0" applyFont="1" applyFill="1" applyBorder="1" applyAlignment="1">
      <alignment horizontal="center" vertical="center"/>
    </xf>
    <xf numFmtId="0" fontId="9" fillId="17" borderId="5" xfId="0" applyFont="1" applyFill="1" applyBorder="1" applyAlignment="1">
      <alignment horizontal="center" vertical="center" wrapText="1"/>
    </xf>
    <xf numFmtId="0" fontId="18" fillId="12" borderId="5"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8" fillId="0" borderId="0" xfId="0" applyFont="1" applyBorder="1" applyAlignment="1">
      <alignment horizontal="center"/>
    </xf>
    <xf numFmtId="0" fontId="18" fillId="4" borderId="5" xfId="0" applyFont="1" applyFill="1" applyBorder="1" applyAlignment="1" applyProtection="1">
      <alignment horizontal="center" vertical="center" wrapText="1"/>
      <protection locked="0"/>
    </xf>
    <xf numFmtId="0" fontId="24" fillId="4" borderId="5" xfId="0" applyFont="1" applyFill="1" applyBorder="1" applyAlignment="1" applyProtection="1">
      <alignment horizontal="center" vertical="center" wrapText="1"/>
      <protection locked="0"/>
    </xf>
    <xf numFmtId="0" fontId="19" fillId="16" borderId="5" xfId="0" applyFont="1" applyFill="1" applyBorder="1" applyAlignment="1">
      <alignment horizontal="center" vertical="center"/>
    </xf>
    <xf numFmtId="0" fontId="9" fillId="16" borderId="5" xfId="0" applyFont="1" applyFill="1" applyBorder="1" applyAlignment="1">
      <alignment horizontal="center" vertical="center"/>
    </xf>
    <xf numFmtId="0" fontId="9" fillId="16" borderId="5" xfId="0" applyFont="1" applyFill="1" applyBorder="1" applyAlignment="1">
      <alignment horizontal="center" vertical="center" wrapText="1"/>
    </xf>
    <xf numFmtId="0" fontId="8" fillId="17" borderId="4" xfId="1" applyFont="1" applyFill="1" applyBorder="1" applyAlignment="1" applyProtection="1">
      <alignment horizontal="center" vertical="center"/>
      <protection hidden="1"/>
    </xf>
    <xf numFmtId="0" fontId="2" fillId="12" borderId="9" xfId="1" applyFont="1" applyFill="1" applyBorder="1" applyAlignment="1" applyProtection="1">
      <alignment horizontal="center" vertical="center" textRotation="90"/>
      <protection hidden="1"/>
    </xf>
    <xf numFmtId="0" fontId="2" fillId="12" borderId="14" xfId="1" applyFont="1" applyFill="1" applyBorder="1" applyAlignment="1" applyProtection="1">
      <alignment horizontal="center" vertical="center" textRotation="90"/>
      <protection hidden="1"/>
    </xf>
    <xf numFmtId="0" fontId="1" fillId="12" borderId="5" xfId="1" applyFill="1" applyBorder="1" applyAlignment="1" applyProtection="1">
      <alignment horizontal="center" vertical="center" textRotation="90" wrapText="1"/>
      <protection hidden="1"/>
    </xf>
    <xf numFmtId="0" fontId="3" fillId="12" borderId="5" xfId="1" applyFont="1" applyFill="1" applyBorder="1" applyAlignment="1" applyProtection="1">
      <alignment horizontal="center" vertical="center" textRotation="90" wrapText="1"/>
      <protection hidden="1"/>
    </xf>
    <xf numFmtId="0" fontId="1" fillId="12" borderId="5" xfId="1" applyFill="1" applyBorder="1" applyAlignment="1" applyProtection="1">
      <alignment horizontal="center" vertical="center" textRotation="90"/>
      <protection hidden="1"/>
    </xf>
    <xf numFmtId="0" fontId="1" fillId="12" borderId="15" xfId="1" applyFill="1" applyBorder="1" applyAlignment="1" applyProtection="1">
      <alignment horizontal="center" vertical="center" textRotation="90" wrapText="1"/>
      <protection hidden="1"/>
    </xf>
    <xf numFmtId="0" fontId="54" fillId="0" borderId="45" xfId="0" applyFont="1" applyBorder="1" applyAlignment="1">
      <alignment horizontal="center"/>
    </xf>
    <xf numFmtId="14" fontId="1" fillId="0" borderId="84" xfId="7" applyNumberFormat="1" applyBorder="1" applyAlignment="1" applyProtection="1">
      <alignment horizontal="center"/>
      <protection locked="0"/>
    </xf>
    <xf numFmtId="14" fontId="1" fillId="0" borderId="85" xfId="7" applyNumberFormat="1" applyBorder="1" applyAlignment="1" applyProtection="1">
      <alignment horizontal="center"/>
      <protection locked="0"/>
    </xf>
    <xf numFmtId="0" fontId="20" fillId="0" borderId="0" xfId="7" applyFont="1" applyAlignment="1">
      <alignment horizontal="center"/>
    </xf>
    <xf numFmtId="0" fontId="2" fillId="0" borderId="0" xfId="7" applyFont="1" applyAlignment="1">
      <alignment horizontal="right"/>
    </xf>
    <xf numFmtId="0" fontId="2" fillId="0" borderId="83" xfId="7" applyFont="1" applyBorder="1" applyAlignment="1">
      <alignment horizontal="right"/>
    </xf>
    <xf numFmtId="0" fontId="53" fillId="0" borderId="0" xfId="7" applyFont="1" applyBorder="1" applyAlignment="1" applyProtection="1">
      <alignment horizontal="center"/>
      <protection locked="0"/>
    </xf>
    <xf numFmtId="0" fontId="28" fillId="0" borderId="0" xfId="0" applyFont="1" applyAlignment="1">
      <alignment horizontal="center"/>
    </xf>
    <xf numFmtId="0" fontId="50" fillId="0" borderId="0" xfId="0" applyFont="1" applyAlignment="1">
      <alignment horizontal="center"/>
    </xf>
    <xf numFmtId="0" fontId="50" fillId="0" borderId="30" xfId="0" applyFont="1" applyBorder="1" applyAlignment="1" applyProtection="1">
      <alignment horizontal="center"/>
      <protection hidden="1"/>
    </xf>
    <xf numFmtId="0" fontId="50" fillId="0" borderId="0" xfId="0" applyFont="1" applyAlignment="1" applyProtection="1">
      <alignment horizontal="center"/>
      <protection hidden="1"/>
    </xf>
    <xf numFmtId="0" fontId="0" fillId="15" borderId="32" xfId="0" applyFill="1" applyBorder="1" applyAlignment="1" applyProtection="1">
      <alignment horizontal="center" textRotation="90"/>
      <protection hidden="1"/>
    </xf>
    <xf numFmtId="0" fontId="0" fillId="15" borderId="47" xfId="0" applyFill="1" applyBorder="1" applyAlignment="1" applyProtection="1">
      <alignment horizontal="center" textRotation="90"/>
      <protection hidden="1"/>
    </xf>
    <xf numFmtId="0" fontId="0" fillId="15" borderId="48" xfId="0" applyFill="1" applyBorder="1" applyAlignment="1" applyProtection="1">
      <alignment horizontal="center" textRotation="90"/>
      <protection hidden="1"/>
    </xf>
    <xf numFmtId="0" fontId="10" fillId="6" borderId="18" xfId="1" applyFont="1" applyFill="1" applyBorder="1" applyAlignment="1" applyProtection="1">
      <alignment horizontal="center" textRotation="90"/>
      <protection hidden="1"/>
    </xf>
    <xf numFmtId="0" fontId="10" fillId="6" borderId="51" xfId="1" applyFont="1" applyFill="1" applyBorder="1" applyAlignment="1" applyProtection="1">
      <alignment horizontal="center" textRotation="90"/>
      <protection hidden="1"/>
    </xf>
    <xf numFmtId="0" fontId="10" fillId="3" borderId="11" xfId="1" applyFont="1" applyFill="1" applyBorder="1" applyAlignment="1" applyProtection="1">
      <alignment horizontal="center" textRotation="90"/>
      <protection hidden="1"/>
    </xf>
    <xf numFmtId="0" fontId="10" fillId="3" borderId="36" xfId="1" applyFont="1" applyFill="1" applyBorder="1" applyAlignment="1" applyProtection="1">
      <alignment horizontal="center" textRotation="90"/>
      <protection hidden="1"/>
    </xf>
    <xf numFmtId="0" fontId="10" fillId="9" borderId="11" xfId="1" applyFont="1" applyFill="1" applyBorder="1" applyAlignment="1" applyProtection="1">
      <alignment horizontal="center" textRotation="90"/>
      <protection hidden="1"/>
    </xf>
    <xf numFmtId="0" fontId="10" fillId="9" borderId="36" xfId="1" applyFont="1" applyFill="1" applyBorder="1" applyAlignment="1" applyProtection="1">
      <alignment horizontal="center" textRotation="90"/>
      <protection hidden="1"/>
    </xf>
    <xf numFmtId="0" fontId="0" fillId="11" borderId="10" xfId="0" applyFill="1" applyBorder="1" applyAlignment="1" applyProtection="1">
      <alignment horizontal="center" textRotation="90"/>
      <protection hidden="1"/>
    </xf>
    <xf numFmtId="0" fontId="0" fillId="11" borderId="16" xfId="0" applyFill="1" applyBorder="1" applyAlignment="1" applyProtection="1">
      <alignment horizontal="center" textRotation="90"/>
      <protection hidden="1"/>
    </xf>
    <xf numFmtId="0" fontId="11" fillId="11" borderId="8" xfId="0" applyFont="1" applyFill="1" applyBorder="1" applyAlignment="1" applyProtection="1">
      <alignment horizontal="center" textRotation="90"/>
      <protection hidden="1"/>
    </xf>
    <xf numFmtId="0" fontId="11" fillId="11" borderId="10" xfId="0" applyFont="1" applyFill="1" applyBorder="1" applyAlignment="1" applyProtection="1">
      <alignment horizontal="center" textRotation="90"/>
      <protection hidden="1"/>
    </xf>
    <xf numFmtId="0" fontId="11" fillId="11" borderId="16" xfId="0" applyFont="1" applyFill="1" applyBorder="1" applyAlignment="1" applyProtection="1">
      <alignment horizontal="center" textRotation="90"/>
      <protection hidden="1"/>
    </xf>
    <xf numFmtId="0" fontId="10" fillId="9" borderId="39" xfId="1" applyFont="1" applyFill="1" applyBorder="1" applyAlignment="1" applyProtection="1">
      <alignment horizontal="center" textRotation="90"/>
      <protection hidden="1"/>
    </xf>
    <xf numFmtId="0" fontId="10" fillId="3" borderId="39" xfId="1" applyFont="1" applyFill="1" applyBorder="1" applyAlignment="1" applyProtection="1">
      <alignment horizontal="center" textRotation="90"/>
      <protection hidden="1"/>
    </xf>
    <xf numFmtId="0" fontId="10" fillId="6" borderId="38" xfId="1" applyFont="1" applyFill="1" applyBorder="1" applyAlignment="1" applyProtection="1">
      <alignment horizontal="center" textRotation="90" wrapText="1"/>
      <protection hidden="1"/>
    </xf>
    <xf numFmtId="0" fontId="10" fillId="6" borderId="77" xfId="1" applyFont="1" applyFill="1" applyBorder="1" applyAlignment="1" applyProtection="1">
      <alignment horizontal="center" textRotation="90" wrapText="1"/>
      <protection hidden="1"/>
    </xf>
    <xf numFmtId="0" fontId="10" fillId="6" borderId="35" xfId="1" applyFont="1" applyFill="1" applyBorder="1" applyAlignment="1" applyProtection="1">
      <alignment horizontal="center" textRotation="90" wrapText="1"/>
      <protection hidden="1"/>
    </xf>
    <xf numFmtId="0" fontId="2" fillId="12" borderId="20" xfId="1" applyFont="1" applyFill="1" applyBorder="1" applyAlignment="1" applyProtection="1">
      <alignment horizontal="center" vertical="center" textRotation="90"/>
      <protection hidden="1"/>
    </xf>
    <xf numFmtId="0" fontId="2" fillId="12" borderId="23" xfId="1" applyFont="1" applyFill="1" applyBorder="1" applyAlignment="1" applyProtection="1">
      <alignment horizontal="center" vertical="center" textRotation="90"/>
      <protection hidden="1"/>
    </xf>
    <xf numFmtId="0" fontId="2" fillId="12" borderId="34" xfId="1" applyFont="1" applyFill="1" applyBorder="1" applyAlignment="1" applyProtection="1">
      <alignment horizontal="center" vertical="center" textRotation="90"/>
      <protection hidden="1"/>
    </xf>
    <xf numFmtId="0" fontId="3" fillId="12" borderId="29" xfId="1" applyFont="1" applyFill="1" applyBorder="1" applyAlignment="1" applyProtection="1">
      <alignment horizontal="center" vertical="center" textRotation="90" wrapText="1"/>
      <protection hidden="1"/>
    </xf>
    <xf numFmtId="0" fontId="3" fillId="12" borderId="30" xfId="1" applyFont="1" applyFill="1" applyBorder="1" applyAlignment="1" applyProtection="1">
      <alignment horizontal="center" vertical="center" textRotation="90" wrapText="1"/>
      <protection hidden="1"/>
    </xf>
    <xf numFmtId="0" fontId="3" fillId="12" borderId="31" xfId="1" applyFont="1" applyFill="1" applyBorder="1" applyAlignment="1" applyProtection="1">
      <alignment horizontal="center" vertical="center" textRotation="90" wrapText="1"/>
      <protection hidden="1"/>
    </xf>
    <xf numFmtId="0" fontId="3" fillId="8" borderId="38" xfId="1" applyFont="1" applyFill="1" applyBorder="1" applyAlignment="1" applyProtection="1">
      <alignment horizontal="center" textRotation="90" readingOrder="1"/>
      <protection hidden="1"/>
    </xf>
    <xf numFmtId="0" fontId="3" fillId="8" borderId="77" xfId="1" applyFont="1" applyFill="1" applyBorder="1" applyAlignment="1" applyProtection="1">
      <alignment horizontal="center" textRotation="90" readingOrder="1"/>
      <protection hidden="1"/>
    </xf>
    <xf numFmtId="0" fontId="3" fillId="8" borderId="35" xfId="1" applyFont="1" applyFill="1" applyBorder="1" applyAlignment="1" applyProtection="1">
      <alignment horizontal="center" textRotation="90" readingOrder="1"/>
      <protection hidden="1"/>
    </xf>
    <xf numFmtId="0" fontId="3" fillId="4" borderId="38" xfId="1" applyFont="1" applyFill="1" applyBorder="1" applyAlignment="1" applyProtection="1">
      <alignment horizontal="center" textRotation="90" readingOrder="1"/>
      <protection hidden="1"/>
    </xf>
    <xf numFmtId="0" fontId="3" fillId="4" borderId="77" xfId="1" applyFont="1" applyFill="1" applyBorder="1" applyAlignment="1" applyProtection="1">
      <alignment horizontal="center" textRotation="90" readingOrder="1"/>
      <protection hidden="1"/>
    </xf>
    <xf numFmtId="0" fontId="3" fillId="4" borderId="35" xfId="1" applyFont="1" applyFill="1" applyBorder="1" applyAlignment="1" applyProtection="1">
      <alignment horizontal="center" textRotation="90" readingOrder="1"/>
      <protection hidden="1"/>
    </xf>
    <xf numFmtId="0" fontId="2" fillId="10" borderId="17" xfId="1" applyFont="1" applyFill="1" applyBorder="1" applyAlignment="1" applyProtection="1">
      <alignment horizontal="center" vertical="center" textRotation="90"/>
      <protection hidden="1"/>
    </xf>
    <xf numFmtId="0" fontId="2" fillId="10" borderId="27" xfId="1" applyFont="1" applyFill="1" applyBorder="1" applyAlignment="1" applyProtection="1">
      <alignment horizontal="center" vertical="center" textRotation="90"/>
      <protection hidden="1"/>
    </xf>
    <xf numFmtId="0" fontId="2" fillId="10" borderId="41" xfId="1" applyFont="1" applyFill="1" applyBorder="1" applyAlignment="1" applyProtection="1">
      <alignment horizontal="center" vertical="center" textRotation="90"/>
      <protection hidden="1"/>
    </xf>
    <xf numFmtId="0" fontId="3" fillId="10" borderId="29" xfId="1" applyFont="1" applyFill="1" applyBorder="1" applyAlignment="1" applyProtection="1">
      <alignment horizontal="center" vertical="center" textRotation="90" wrapText="1"/>
      <protection hidden="1"/>
    </xf>
    <xf numFmtId="0" fontId="3" fillId="10" borderId="30" xfId="1" applyFont="1" applyFill="1" applyBorder="1" applyAlignment="1" applyProtection="1">
      <alignment horizontal="center" vertical="center" textRotation="90" wrapText="1"/>
      <protection hidden="1"/>
    </xf>
    <xf numFmtId="0" fontId="3" fillId="10" borderId="31" xfId="1" applyFont="1" applyFill="1" applyBorder="1" applyAlignment="1" applyProtection="1">
      <alignment horizontal="center" vertical="center" textRotation="90" wrapText="1"/>
      <protection hidden="1"/>
    </xf>
    <xf numFmtId="0" fontId="1" fillId="10" borderId="29" xfId="1" applyFill="1" applyBorder="1" applyAlignment="1" applyProtection="1">
      <alignment horizontal="center" vertical="center" textRotation="90" wrapText="1"/>
      <protection hidden="1"/>
    </xf>
    <xf numFmtId="0" fontId="1" fillId="10" borderId="30" xfId="1" applyFill="1" applyBorder="1" applyAlignment="1" applyProtection="1">
      <alignment horizontal="center" vertical="center" textRotation="90" wrapText="1"/>
      <protection hidden="1"/>
    </xf>
    <xf numFmtId="0" fontId="1" fillId="10" borderId="31" xfId="1" applyFill="1" applyBorder="1" applyAlignment="1" applyProtection="1">
      <alignment horizontal="center" vertical="center" textRotation="90" wrapText="1"/>
      <protection hidden="1"/>
    </xf>
    <xf numFmtId="0" fontId="1" fillId="10" borderId="73" xfId="1" applyFill="1" applyBorder="1" applyAlignment="1" applyProtection="1">
      <alignment horizontal="center" vertical="center" textRotation="90" wrapText="1"/>
      <protection hidden="1"/>
    </xf>
    <xf numFmtId="0" fontId="1" fillId="10" borderId="78" xfId="1" applyFill="1" applyBorder="1" applyAlignment="1" applyProtection="1">
      <alignment horizontal="center" vertical="center" textRotation="90" wrapText="1"/>
      <protection hidden="1"/>
    </xf>
    <xf numFmtId="0" fontId="1" fillId="10" borderId="29" xfId="1" applyFont="1" applyFill="1" applyBorder="1" applyAlignment="1" applyProtection="1">
      <alignment horizontal="center" vertical="center" textRotation="90" wrapText="1"/>
      <protection hidden="1"/>
    </xf>
    <xf numFmtId="0" fontId="1" fillId="10" borderId="30" xfId="1" applyFont="1" applyFill="1" applyBorder="1" applyAlignment="1" applyProtection="1">
      <alignment horizontal="center" vertical="center" textRotation="90" wrapText="1"/>
      <protection hidden="1"/>
    </xf>
    <xf numFmtId="0" fontId="1" fillId="10" borderId="31" xfId="1" applyFont="1" applyFill="1" applyBorder="1" applyAlignment="1" applyProtection="1">
      <alignment horizontal="center" vertical="center" textRotation="90" wrapText="1"/>
      <protection hidden="1"/>
    </xf>
    <xf numFmtId="0" fontId="1" fillId="10" borderId="29" xfId="1" applyFill="1" applyBorder="1" applyAlignment="1" applyProtection="1">
      <alignment horizontal="center" vertical="center" textRotation="90"/>
      <protection hidden="1"/>
    </xf>
    <xf numFmtId="0" fontId="1" fillId="10" borderId="74" xfId="1" applyFill="1" applyBorder="1" applyAlignment="1" applyProtection="1">
      <alignment horizontal="center" vertical="center" textRotation="90"/>
      <protection hidden="1"/>
    </xf>
    <xf numFmtId="0" fontId="1" fillId="10" borderId="30" xfId="1" applyFill="1" applyBorder="1" applyAlignment="1" applyProtection="1">
      <alignment horizontal="center" vertical="center" textRotation="90"/>
      <protection hidden="1"/>
    </xf>
    <xf numFmtId="0" fontId="1" fillId="10" borderId="73" xfId="1" applyFill="1" applyBorder="1" applyAlignment="1" applyProtection="1">
      <alignment horizontal="center" vertical="center" textRotation="90"/>
      <protection hidden="1"/>
    </xf>
    <xf numFmtId="0" fontId="1" fillId="10" borderId="31" xfId="1" applyFill="1" applyBorder="1" applyAlignment="1" applyProtection="1">
      <alignment horizontal="center" vertical="center" textRotation="90"/>
      <protection hidden="1"/>
    </xf>
    <xf numFmtId="0" fontId="1" fillId="10" borderId="78" xfId="1" applyFill="1" applyBorder="1" applyAlignment="1" applyProtection="1">
      <alignment horizontal="center" vertical="center" textRotation="90"/>
      <protection hidden="1"/>
    </xf>
    <xf numFmtId="0" fontId="2" fillId="7" borderId="17" xfId="1" applyFont="1" applyFill="1" applyBorder="1" applyAlignment="1" applyProtection="1">
      <alignment horizontal="center" vertical="center" textRotation="90"/>
      <protection hidden="1"/>
    </xf>
    <xf numFmtId="0" fontId="2" fillId="7" borderId="27" xfId="1" applyFont="1" applyFill="1" applyBorder="1" applyAlignment="1" applyProtection="1">
      <alignment horizontal="center" vertical="center" textRotation="90"/>
      <protection hidden="1"/>
    </xf>
    <xf numFmtId="0" fontId="2" fillId="7" borderId="41" xfId="1" applyFont="1" applyFill="1" applyBorder="1" applyAlignment="1" applyProtection="1">
      <alignment horizontal="center" vertical="center" textRotation="90"/>
      <protection hidden="1"/>
    </xf>
    <xf numFmtId="0" fontId="1" fillId="7" borderId="29" xfId="1" applyFont="1" applyFill="1" applyBorder="1" applyAlignment="1" applyProtection="1">
      <alignment horizontal="center" vertical="center" textRotation="90" wrapText="1"/>
      <protection hidden="1"/>
    </xf>
    <xf numFmtId="0" fontId="1" fillId="7" borderId="74" xfId="1" applyFont="1" applyFill="1" applyBorder="1" applyAlignment="1" applyProtection="1">
      <alignment horizontal="center" vertical="center" textRotation="90" wrapText="1"/>
      <protection hidden="1"/>
    </xf>
    <xf numFmtId="0" fontId="1" fillId="7" borderId="30" xfId="1" applyFont="1" applyFill="1" applyBorder="1" applyAlignment="1" applyProtection="1">
      <alignment horizontal="center" vertical="center" textRotation="90" wrapText="1"/>
      <protection hidden="1"/>
    </xf>
    <xf numFmtId="0" fontId="1" fillId="7" borderId="73" xfId="1" applyFont="1" applyFill="1" applyBorder="1" applyAlignment="1" applyProtection="1">
      <alignment horizontal="center" vertical="center" textRotation="90" wrapText="1"/>
      <protection hidden="1"/>
    </xf>
    <xf numFmtId="0" fontId="1" fillId="7" borderId="31" xfId="1" applyFont="1" applyFill="1" applyBorder="1" applyAlignment="1" applyProtection="1">
      <alignment horizontal="center" vertical="center" textRotation="90" wrapText="1"/>
      <protection hidden="1"/>
    </xf>
    <xf numFmtId="0" fontId="1" fillId="7" borderId="78" xfId="1" applyFont="1" applyFill="1" applyBorder="1" applyAlignment="1" applyProtection="1">
      <alignment horizontal="center" vertical="center" textRotation="90" wrapText="1"/>
      <protection hidden="1"/>
    </xf>
    <xf numFmtId="0" fontId="3" fillId="7" borderId="29" xfId="1" applyFont="1" applyFill="1" applyBorder="1" applyAlignment="1" applyProtection="1">
      <alignment horizontal="center" vertical="center" textRotation="90" wrapText="1"/>
      <protection hidden="1"/>
    </xf>
    <xf numFmtId="0" fontId="3" fillId="7" borderId="30" xfId="1" applyFont="1" applyFill="1" applyBorder="1" applyAlignment="1" applyProtection="1">
      <alignment horizontal="center" vertical="center" textRotation="90" wrapText="1"/>
      <protection hidden="1"/>
    </xf>
    <xf numFmtId="0" fontId="3" fillId="7" borderId="31" xfId="1" applyFont="1" applyFill="1" applyBorder="1" applyAlignment="1" applyProtection="1">
      <alignment horizontal="center" vertical="center" textRotation="90" wrapText="1"/>
      <protection hidden="1"/>
    </xf>
    <xf numFmtId="0" fontId="3" fillId="8" borderId="60" xfId="1" applyFont="1" applyFill="1" applyBorder="1" applyAlignment="1" applyProtection="1">
      <alignment horizontal="center"/>
      <protection hidden="1"/>
    </xf>
    <xf numFmtId="0" fontId="3" fillId="8" borderId="19" xfId="1" applyFont="1" applyFill="1" applyBorder="1" applyAlignment="1" applyProtection="1">
      <alignment horizontal="center"/>
      <protection hidden="1"/>
    </xf>
    <xf numFmtId="0" fontId="3" fillId="8" borderId="61" xfId="1" applyFont="1" applyFill="1" applyBorder="1" applyAlignment="1" applyProtection="1">
      <alignment horizontal="center"/>
      <protection hidden="1"/>
    </xf>
    <xf numFmtId="0" fontId="2" fillId="12" borderId="17" xfId="1" applyFont="1" applyFill="1" applyBorder="1" applyAlignment="1" applyProtection="1">
      <alignment horizontal="center" vertical="center" textRotation="90" wrapText="1"/>
      <protection hidden="1"/>
    </xf>
    <xf numFmtId="0" fontId="2" fillId="12" borderId="27" xfId="1" applyFont="1" applyFill="1" applyBorder="1" applyAlignment="1" applyProtection="1">
      <alignment horizontal="center" vertical="center" textRotation="90" wrapText="1"/>
      <protection hidden="1"/>
    </xf>
    <xf numFmtId="0" fontId="2" fillId="12" borderId="41" xfId="1" applyFont="1" applyFill="1" applyBorder="1" applyAlignment="1" applyProtection="1">
      <alignment horizontal="center" vertical="center" textRotation="90" wrapText="1"/>
      <protection hidden="1"/>
    </xf>
    <xf numFmtId="0" fontId="2" fillId="12" borderId="29" xfId="1" applyFont="1" applyFill="1" applyBorder="1" applyAlignment="1" applyProtection="1">
      <alignment horizontal="center" vertical="center" textRotation="90" wrapText="1"/>
      <protection hidden="1"/>
    </xf>
    <xf numFmtId="0" fontId="2" fillId="12" borderId="52" xfId="1" applyFont="1" applyFill="1" applyBorder="1" applyAlignment="1" applyProtection="1">
      <alignment horizontal="center" vertical="center" textRotation="90" wrapText="1"/>
      <protection hidden="1"/>
    </xf>
    <xf numFmtId="0" fontId="2" fillId="12" borderId="30" xfId="1" applyFont="1" applyFill="1" applyBorder="1" applyAlignment="1" applyProtection="1">
      <alignment horizontal="center" vertical="center" textRotation="90" wrapText="1"/>
      <protection hidden="1"/>
    </xf>
    <xf numFmtId="0" fontId="2" fillId="12" borderId="0" xfId="1" applyFont="1" applyFill="1" applyBorder="1" applyAlignment="1" applyProtection="1">
      <alignment horizontal="center" vertical="center" textRotation="90" wrapText="1"/>
      <protection hidden="1"/>
    </xf>
    <xf numFmtId="0" fontId="2" fillId="12" borderId="31" xfId="1" applyFont="1" applyFill="1" applyBorder="1" applyAlignment="1" applyProtection="1">
      <alignment horizontal="center" vertical="center" textRotation="90" wrapText="1"/>
      <protection hidden="1"/>
    </xf>
    <xf numFmtId="0" fontId="2" fillId="12" borderId="45" xfId="1" applyFont="1" applyFill="1" applyBorder="1" applyAlignment="1" applyProtection="1">
      <alignment horizontal="center" vertical="center" textRotation="90" wrapText="1"/>
      <protection hidden="1"/>
    </xf>
    <xf numFmtId="0" fontId="2" fillId="10" borderId="29" xfId="1" applyFont="1" applyFill="1" applyBorder="1" applyAlignment="1" applyProtection="1">
      <alignment horizontal="center" vertical="center" textRotation="90"/>
      <protection hidden="1"/>
    </xf>
    <xf numFmtId="0" fontId="2" fillId="10" borderId="52" xfId="1" applyFont="1" applyFill="1" applyBorder="1" applyAlignment="1" applyProtection="1">
      <alignment horizontal="center" vertical="center" textRotation="90"/>
      <protection hidden="1"/>
    </xf>
    <xf numFmtId="0" fontId="2" fillId="10" borderId="30" xfId="1" applyFont="1" applyFill="1" applyBorder="1" applyAlignment="1" applyProtection="1">
      <alignment horizontal="center" vertical="center" textRotation="90"/>
      <protection hidden="1"/>
    </xf>
    <xf numFmtId="0" fontId="2" fillId="10" borderId="0" xfId="1" applyFont="1" applyFill="1" applyBorder="1" applyAlignment="1" applyProtection="1">
      <alignment horizontal="center" vertical="center" textRotation="90"/>
      <protection hidden="1"/>
    </xf>
    <xf numFmtId="0" fontId="2" fillId="10" borderId="31" xfId="1" applyFont="1" applyFill="1" applyBorder="1" applyAlignment="1" applyProtection="1">
      <alignment horizontal="center" vertical="center" textRotation="90"/>
      <protection hidden="1"/>
    </xf>
    <xf numFmtId="0" fontId="2" fillId="10" borderId="45" xfId="1" applyFont="1" applyFill="1" applyBorder="1" applyAlignment="1" applyProtection="1">
      <alignment horizontal="center" vertical="center" textRotation="90"/>
      <protection hidden="1"/>
    </xf>
    <xf numFmtId="0" fontId="2" fillId="7" borderId="17" xfId="1" applyFont="1" applyFill="1" applyBorder="1" applyAlignment="1" applyProtection="1">
      <alignment horizontal="center" vertical="center" textRotation="90" wrapText="1"/>
      <protection hidden="1"/>
    </xf>
    <xf numFmtId="0" fontId="2" fillId="7" borderId="27" xfId="1" applyFont="1" applyFill="1" applyBorder="1" applyAlignment="1" applyProtection="1">
      <alignment horizontal="center" vertical="center" textRotation="90" wrapText="1"/>
      <protection hidden="1"/>
    </xf>
    <xf numFmtId="0" fontId="2" fillId="7" borderId="41" xfId="1" applyFont="1" applyFill="1" applyBorder="1" applyAlignment="1" applyProtection="1">
      <alignment horizontal="center" vertical="center" textRotation="90" wrapText="1"/>
      <protection hidden="1"/>
    </xf>
    <xf numFmtId="0" fontId="2" fillId="7" borderId="29" xfId="1" applyFont="1" applyFill="1" applyBorder="1" applyAlignment="1" applyProtection="1">
      <alignment horizontal="center" vertical="center" textRotation="90" wrapText="1"/>
      <protection hidden="1"/>
    </xf>
    <xf numFmtId="0" fontId="2" fillId="7" borderId="52" xfId="1" applyFont="1" applyFill="1" applyBorder="1" applyAlignment="1" applyProtection="1">
      <alignment horizontal="center" vertical="center" textRotation="90" wrapText="1"/>
      <protection hidden="1"/>
    </xf>
    <xf numFmtId="0" fontId="2" fillId="7" borderId="30" xfId="1" applyFont="1" applyFill="1" applyBorder="1" applyAlignment="1" applyProtection="1">
      <alignment horizontal="center" vertical="center" textRotation="90" wrapText="1"/>
      <protection hidden="1"/>
    </xf>
    <xf numFmtId="0" fontId="2" fillId="7" borderId="0" xfId="1" applyFont="1" applyFill="1" applyBorder="1" applyAlignment="1" applyProtection="1">
      <alignment horizontal="center" vertical="center" textRotation="90" wrapText="1"/>
      <protection hidden="1"/>
    </xf>
    <xf numFmtId="0" fontId="2" fillId="7" borderId="31" xfId="1" applyFont="1" applyFill="1" applyBorder="1" applyAlignment="1" applyProtection="1">
      <alignment horizontal="center" vertical="center" textRotation="90" wrapText="1"/>
      <protection hidden="1"/>
    </xf>
    <xf numFmtId="0" fontId="2" fillId="7" borderId="45" xfId="1" applyFont="1" applyFill="1" applyBorder="1" applyAlignment="1" applyProtection="1">
      <alignment horizontal="center" vertical="center" textRotation="90" wrapText="1"/>
      <protection hidden="1"/>
    </xf>
    <xf numFmtId="0" fontId="2" fillId="5" borderId="17" xfId="1" applyFont="1" applyFill="1" applyBorder="1" applyAlignment="1" applyProtection="1">
      <alignment horizontal="center" vertical="center" textRotation="90" wrapText="1"/>
      <protection hidden="1"/>
    </xf>
    <xf numFmtId="0" fontId="2" fillId="5" borderId="27" xfId="1" applyFont="1" applyFill="1" applyBorder="1" applyAlignment="1" applyProtection="1">
      <alignment horizontal="center" vertical="center" textRotation="90" wrapText="1"/>
      <protection hidden="1"/>
    </xf>
    <xf numFmtId="0" fontId="2" fillId="5" borderId="41" xfId="1" applyFont="1" applyFill="1" applyBorder="1" applyAlignment="1" applyProtection="1">
      <alignment horizontal="center" vertical="center" textRotation="90" wrapText="1"/>
      <protection hidden="1"/>
    </xf>
    <xf numFmtId="0" fontId="2" fillId="5" borderId="29" xfId="1" applyFont="1" applyFill="1" applyBorder="1" applyAlignment="1" applyProtection="1">
      <alignment horizontal="center" vertical="center" textRotation="90" wrapText="1"/>
      <protection hidden="1"/>
    </xf>
    <xf numFmtId="0" fontId="2" fillId="5" borderId="52" xfId="1" applyFont="1" applyFill="1" applyBorder="1" applyAlignment="1" applyProtection="1">
      <alignment horizontal="center" vertical="center" textRotation="90" wrapText="1"/>
      <protection hidden="1"/>
    </xf>
    <xf numFmtId="0" fontId="2" fillId="5" borderId="30" xfId="1" applyFont="1" applyFill="1" applyBorder="1" applyAlignment="1" applyProtection="1">
      <alignment horizontal="center" vertical="center" textRotation="90" wrapText="1"/>
      <protection hidden="1"/>
    </xf>
    <xf numFmtId="0" fontId="2" fillId="5" borderId="0" xfId="1" applyFont="1" applyFill="1" applyBorder="1" applyAlignment="1" applyProtection="1">
      <alignment horizontal="center" vertical="center" textRotation="90" wrapText="1"/>
      <protection hidden="1"/>
    </xf>
    <xf numFmtId="0" fontId="2" fillId="5" borderId="31" xfId="1" applyFont="1" applyFill="1" applyBorder="1" applyAlignment="1" applyProtection="1">
      <alignment horizontal="center" vertical="center" textRotation="90" wrapText="1"/>
      <protection hidden="1"/>
    </xf>
    <xf numFmtId="0" fontId="2" fillId="5" borderId="45" xfId="1" applyFont="1" applyFill="1" applyBorder="1" applyAlignment="1" applyProtection="1">
      <alignment horizontal="center" vertical="center" textRotation="90" wrapText="1"/>
      <protection hidden="1"/>
    </xf>
    <xf numFmtId="0" fontId="8" fillId="10" borderId="29" xfId="1" applyFont="1" applyFill="1" applyBorder="1" applyAlignment="1" applyProtection="1">
      <alignment horizontal="center" vertical="center" wrapText="1"/>
      <protection hidden="1"/>
    </xf>
    <xf numFmtId="0" fontId="8" fillId="10" borderId="52" xfId="1" applyFont="1" applyFill="1" applyBorder="1" applyAlignment="1" applyProtection="1">
      <alignment horizontal="center" vertical="center" wrapText="1"/>
      <protection hidden="1"/>
    </xf>
    <xf numFmtId="0" fontId="8" fillId="10" borderId="74" xfId="1" applyFont="1" applyFill="1" applyBorder="1" applyAlignment="1" applyProtection="1">
      <alignment horizontal="center" vertical="center" wrapText="1"/>
      <protection hidden="1"/>
    </xf>
    <xf numFmtId="0" fontId="8" fillId="10" borderId="30" xfId="1" applyFont="1" applyFill="1" applyBorder="1" applyAlignment="1" applyProtection="1">
      <alignment horizontal="center" vertical="center" wrapText="1"/>
      <protection hidden="1"/>
    </xf>
    <xf numFmtId="0" fontId="8" fillId="10" borderId="0" xfId="1" applyFont="1" applyFill="1" applyBorder="1" applyAlignment="1" applyProtection="1">
      <alignment horizontal="center" vertical="center" wrapText="1"/>
      <protection hidden="1"/>
    </xf>
    <xf numFmtId="0" fontId="8" fillId="10" borderId="73" xfId="1" applyFont="1" applyFill="1" applyBorder="1" applyAlignment="1" applyProtection="1">
      <alignment horizontal="center" vertical="center" wrapText="1"/>
      <protection hidden="1"/>
    </xf>
    <xf numFmtId="0" fontId="1" fillId="12" borderId="29" xfId="1" applyFill="1" applyBorder="1" applyAlignment="1" applyProtection="1">
      <alignment horizontal="center" vertical="center" textRotation="90"/>
      <protection hidden="1"/>
    </xf>
    <xf numFmtId="0" fontId="1" fillId="12" borderId="74" xfId="1" applyFill="1" applyBorder="1" applyAlignment="1" applyProtection="1">
      <alignment horizontal="center" vertical="center" textRotation="90"/>
      <protection hidden="1"/>
    </xf>
    <xf numFmtId="0" fontId="1" fillId="12" borderId="30" xfId="1" applyFill="1" applyBorder="1" applyAlignment="1" applyProtection="1">
      <alignment horizontal="center" vertical="center" textRotation="90"/>
      <protection hidden="1"/>
    </xf>
    <xf numFmtId="0" fontId="1" fillId="12" borderId="73" xfId="1" applyFill="1" applyBorder="1" applyAlignment="1" applyProtection="1">
      <alignment horizontal="center" vertical="center" textRotation="90"/>
      <protection hidden="1"/>
    </xf>
    <xf numFmtId="0" fontId="1" fillId="12" borderId="31" xfId="1" applyFill="1" applyBorder="1" applyAlignment="1" applyProtection="1">
      <alignment horizontal="center" vertical="center" textRotation="90"/>
      <protection hidden="1"/>
    </xf>
    <xf numFmtId="0" fontId="1" fillId="12" borderId="78" xfId="1" applyFill="1" applyBorder="1" applyAlignment="1" applyProtection="1">
      <alignment horizontal="center" vertical="center" textRotation="90"/>
      <protection hidden="1"/>
    </xf>
    <xf numFmtId="0" fontId="1" fillId="12" borderId="29" xfId="1" applyFill="1" applyBorder="1" applyAlignment="1" applyProtection="1">
      <alignment horizontal="center" vertical="center" textRotation="90" wrapText="1"/>
      <protection hidden="1"/>
    </xf>
    <xf numFmtId="0" fontId="1" fillId="12" borderId="30" xfId="1" applyFill="1" applyBorder="1" applyAlignment="1" applyProtection="1">
      <alignment horizontal="center" vertical="center" textRotation="90" wrapText="1"/>
      <protection hidden="1"/>
    </xf>
    <xf numFmtId="0" fontId="1" fillId="12" borderId="31" xfId="1" applyFill="1" applyBorder="1" applyAlignment="1" applyProtection="1">
      <alignment horizontal="center" vertical="center" textRotation="90" wrapText="1"/>
      <protection hidden="1"/>
    </xf>
    <xf numFmtId="0" fontId="3" fillId="4" borderId="17" xfId="1" applyFont="1" applyFill="1" applyBorder="1" applyAlignment="1" applyProtection="1">
      <alignment horizontal="center" textRotation="90" readingOrder="1"/>
      <protection hidden="1"/>
    </xf>
    <xf numFmtId="0" fontId="3" fillId="4" borderId="27" xfId="1" applyFont="1" applyFill="1" applyBorder="1" applyAlignment="1" applyProtection="1">
      <alignment horizontal="center" textRotation="90" readingOrder="1"/>
      <protection hidden="1"/>
    </xf>
    <xf numFmtId="0" fontId="3" fillId="4" borderId="41" xfId="1" applyFont="1" applyFill="1" applyBorder="1" applyAlignment="1" applyProtection="1">
      <alignment horizontal="center" textRotation="90" readingOrder="1"/>
      <protection hidden="1"/>
    </xf>
    <xf numFmtId="0" fontId="1" fillId="0" borderId="68" xfId="1" applyFont="1" applyBorder="1" applyAlignment="1" applyProtection="1">
      <alignment horizontal="left" vertical="center" wrapText="1"/>
      <protection hidden="1"/>
    </xf>
    <xf numFmtId="0" fontId="1" fillId="0" borderId="72" xfId="1" applyFont="1" applyBorder="1" applyAlignment="1" applyProtection="1">
      <alignment horizontal="left" vertical="center" wrapText="1"/>
      <protection hidden="1"/>
    </xf>
    <xf numFmtId="0" fontId="1" fillId="0" borderId="75" xfId="1" applyFont="1" applyBorder="1" applyAlignment="1" applyProtection="1">
      <alignment horizontal="left" vertical="center" wrapText="1"/>
      <protection hidden="1"/>
    </xf>
    <xf numFmtId="0" fontId="1" fillId="0" borderId="69" xfId="1" applyFont="1" applyBorder="1" applyAlignment="1" applyProtection="1">
      <alignment horizontal="left" vertical="center" wrapText="1"/>
      <protection hidden="1"/>
    </xf>
    <xf numFmtId="0" fontId="1" fillId="0" borderId="33" xfId="1" applyFont="1" applyBorder="1" applyAlignment="1" applyProtection="1">
      <alignment horizontal="left" vertical="center" wrapText="1"/>
      <protection hidden="1"/>
    </xf>
    <xf numFmtId="0" fontId="1" fillId="0" borderId="76" xfId="1" applyFont="1" applyBorder="1" applyAlignment="1" applyProtection="1">
      <alignment horizontal="left" vertical="center" wrapText="1"/>
      <protection hidden="1"/>
    </xf>
    <xf numFmtId="0" fontId="1" fillId="0" borderId="30"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73" xfId="1" applyFont="1" applyBorder="1" applyAlignment="1" applyProtection="1">
      <alignment horizontal="left" vertical="center" wrapText="1"/>
      <protection hidden="1"/>
    </xf>
    <xf numFmtId="0" fontId="8" fillId="0" borderId="60" xfId="1" applyFont="1" applyBorder="1" applyAlignment="1" applyProtection="1">
      <alignment horizontal="center" vertical="center"/>
      <protection hidden="1"/>
    </xf>
    <xf numFmtId="0" fontId="8" fillId="0" borderId="61" xfId="1" applyFont="1" applyBorder="1" applyAlignment="1" applyProtection="1">
      <alignment horizontal="center" vertical="center"/>
      <protection hidden="1"/>
    </xf>
    <xf numFmtId="0" fontId="8" fillId="0" borderId="0" xfId="1" applyFont="1" applyFill="1" applyBorder="1" applyAlignment="1" applyProtection="1">
      <alignment horizontal="center" vertical="center" wrapText="1"/>
      <protection hidden="1"/>
    </xf>
    <xf numFmtId="0" fontId="3" fillId="0" borderId="0" xfId="1" applyFont="1" applyFill="1" applyBorder="1" applyAlignment="1" applyProtection="1">
      <alignment horizontal="center"/>
      <protection hidden="1"/>
    </xf>
    <xf numFmtId="0" fontId="1" fillId="12" borderId="17" xfId="1" applyFill="1" applyBorder="1" applyAlignment="1" applyProtection="1">
      <alignment horizontal="center" vertical="center" textRotation="90" wrapText="1"/>
      <protection hidden="1"/>
    </xf>
    <xf numFmtId="0" fontId="1" fillId="12" borderId="27" xfId="1" applyFill="1" applyBorder="1" applyAlignment="1" applyProtection="1">
      <alignment horizontal="center" vertical="center" textRotation="90" wrapText="1"/>
      <protection hidden="1"/>
    </xf>
    <xf numFmtId="0" fontId="1" fillId="12" borderId="41" xfId="1" applyFill="1" applyBorder="1" applyAlignment="1" applyProtection="1">
      <alignment horizontal="center" vertical="center" textRotation="90" wrapText="1"/>
      <protection hidden="1"/>
    </xf>
    <xf numFmtId="0" fontId="8" fillId="0" borderId="29" xfId="1" applyFont="1" applyBorder="1" applyAlignment="1" applyProtection="1">
      <alignment horizontal="center" vertical="center"/>
      <protection hidden="1"/>
    </xf>
    <xf numFmtId="0" fontId="8" fillId="0" borderId="74" xfId="1" applyFont="1" applyBorder="1" applyAlignment="1" applyProtection="1">
      <alignment horizontal="center" vertical="center"/>
      <protection hidden="1"/>
    </xf>
    <xf numFmtId="0" fontId="1" fillId="12" borderId="74" xfId="1" applyFill="1" applyBorder="1" applyAlignment="1" applyProtection="1">
      <alignment horizontal="center" vertical="center" textRotation="90" wrapText="1"/>
      <protection hidden="1"/>
    </xf>
    <xf numFmtId="0" fontId="1" fillId="12" borderId="73" xfId="1" applyFill="1" applyBorder="1" applyAlignment="1" applyProtection="1">
      <alignment horizontal="center" vertical="center" textRotation="90" wrapText="1"/>
      <protection hidden="1"/>
    </xf>
    <xf numFmtId="0" fontId="1" fillId="12" borderId="78" xfId="1" applyFill="1" applyBorder="1" applyAlignment="1" applyProtection="1">
      <alignment horizontal="center" vertical="center" textRotation="90" wrapText="1"/>
      <protection hidden="1"/>
    </xf>
    <xf numFmtId="0" fontId="3" fillId="12" borderId="17" xfId="1" applyFont="1" applyFill="1" applyBorder="1" applyAlignment="1" applyProtection="1">
      <alignment horizontal="center" vertical="center" textRotation="90" wrapText="1"/>
      <protection hidden="1"/>
    </xf>
    <xf numFmtId="0" fontId="3" fillId="12" borderId="27" xfId="1" applyFont="1" applyFill="1" applyBorder="1" applyAlignment="1" applyProtection="1">
      <alignment horizontal="center" vertical="center" textRotation="90" wrapText="1"/>
      <protection hidden="1"/>
    </xf>
    <xf numFmtId="0" fontId="3" fillId="12" borderId="41" xfId="1" applyFont="1" applyFill="1" applyBorder="1" applyAlignment="1" applyProtection="1">
      <alignment horizontal="center" vertical="center" textRotation="90" wrapText="1"/>
      <protection hidden="1"/>
    </xf>
    <xf numFmtId="0" fontId="1" fillId="5" borderId="15" xfId="1" applyFont="1" applyFill="1" applyBorder="1" applyAlignment="1" applyProtection="1">
      <alignment horizontal="left"/>
      <protection hidden="1"/>
    </xf>
    <xf numFmtId="0" fontId="1" fillId="5" borderId="48" xfId="1" applyFont="1" applyFill="1" applyBorder="1" applyAlignment="1" applyProtection="1">
      <alignment horizontal="left"/>
      <protection hidden="1"/>
    </xf>
    <xf numFmtId="0" fontId="8" fillId="5" borderId="3" xfId="1" applyFont="1" applyFill="1" applyBorder="1" applyAlignment="1" applyProtection="1">
      <alignment horizontal="left"/>
      <protection hidden="1"/>
    </xf>
    <xf numFmtId="0" fontId="8" fillId="5" borderId="4" xfId="1" applyFont="1" applyFill="1" applyBorder="1" applyAlignment="1" applyProtection="1">
      <alignment horizontal="left"/>
      <protection hidden="1"/>
    </xf>
    <xf numFmtId="0" fontId="8" fillId="5" borderId="9" xfId="1" applyFont="1" applyFill="1" applyBorder="1" applyAlignment="1" applyProtection="1">
      <alignment horizontal="left"/>
      <protection hidden="1"/>
    </xf>
    <xf numFmtId="0" fontId="8" fillId="5" borderId="5" xfId="1" applyFont="1" applyFill="1" applyBorder="1" applyAlignment="1" applyProtection="1">
      <alignment horizontal="left"/>
      <protection hidden="1"/>
    </xf>
    <xf numFmtId="0" fontId="8" fillId="5" borderId="14" xfId="1" applyFont="1" applyFill="1" applyBorder="1" applyAlignment="1" applyProtection="1">
      <alignment horizontal="left"/>
      <protection hidden="1"/>
    </xf>
    <xf numFmtId="0" fontId="8" fillId="5" borderId="15" xfId="1" applyFont="1" applyFill="1" applyBorder="1" applyAlignment="1" applyProtection="1">
      <alignment horizontal="left"/>
      <protection hidden="1"/>
    </xf>
    <xf numFmtId="0" fontId="1" fillId="5" borderId="4" xfId="1" applyFont="1" applyFill="1" applyBorder="1" applyAlignment="1" applyProtection="1">
      <alignment horizontal="left" vertical="center" wrapText="1"/>
      <protection hidden="1"/>
    </xf>
    <xf numFmtId="0" fontId="1" fillId="5" borderId="32" xfId="1" applyFont="1" applyFill="1" applyBorder="1" applyAlignment="1" applyProtection="1">
      <alignment horizontal="left" vertical="center" wrapText="1"/>
      <protection hidden="1"/>
    </xf>
    <xf numFmtId="0" fontId="1" fillId="5" borderId="5" xfId="1" applyFont="1" applyFill="1" applyBorder="1" applyAlignment="1" applyProtection="1">
      <alignment horizontal="left"/>
      <protection hidden="1"/>
    </xf>
    <xf numFmtId="0" fontId="1" fillId="5" borderId="47" xfId="1" applyFont="1" applyFill="1" applyBorder="1" applyAlignment="1" applyProtection="1">
      <alignment horizontal="left"/>
      <protection hidden="1"/>
    </xf>
    <xf numFmtId="0" fontId="1" fillId="12" borderId="38" xfId="1" applyFill="1" applyBorder="1" applyAlignment="1" applyProtection="1">
      <alignment horizontal="center" vertical="center" textRotation="90" wrapText="1"/>
      <protection hidden="1"/>
    </xf>
    <xf numFmtId="0" fontId="1" fillId="12" borderId="77" xfId="1" applyFill="1" applyBorder="1" applyAlignment="1" applyProtection="1">
      <alignment horizontal="center" vertical="center" textRotation="90" wrapText="1"/>
      <protection hidden="1"/>
    </xf>
    <xf numFmtId="0" fontId="25" fillId="0" borderId="0" xfId="0" applyFont="1" applyAlignment="1" applyProtection="1">
      <alignment horizontal="center"/>
      <protection hidden="1"/>
    </xf>
    <xf numFmtId="0" fontId="9" fillId="0" borderId="0" xfId="0" applyFont="1" applyAlignment="1" applyProtection="1">
      <alignment horizontal="center"/>
      <protection hidden="1"/>
    </xf>
    <xf numFmtId="0" fontId="50" fillId="42" borderId="0" xfId="0" applyFont="1" applyFill="1" applyAlignment="1" applyProtection="1">
      <alignment horizontal="center"/>
      <protection hidden="1"/>
    </xf>
    <xf numFmtId="0" fontId="23" fillId="0" borderId="0" xfId="0" applyFont="1" applyAlignment="1" applyProtection="1">
      <alignment horizontal="center" vertical="center"/>
      <protection hidden="1"/>
    </xf>
    <xf numFmtId="0" fontId="52" fillId="0" borderId="0" xfId="0" applyFont="1" applyAlignment="1" applyProtection="1">
      <alignment horizontal="center" vertical="top" wrapText="1"/>
      <protection hidden="1"/>
    </xf>
    <xf numFmtId="14" fontId="9" fillId="0" borderId="72" xfId="0" applyNumberFormat="1" applyFont="1" applyBorder="1" applyAlignment="1" applyProtection="1">
      <alignment horizontal="left"/>
      <protection hidden="1"/>
    </xf>
    <xf numFmtId="14" fontId="9" fillId="0" borderId="46" xfId="0" applyNumberFormat="1" applyFont="1" applyBorder="1" applyAlignment="1" applyProtection="1">
      <alignment horizontal="left"/>
      <protection hidden="1"/>
    </xf>
    <xf numFmtId="0" fontId="9" fillId="0" borderId="39" xfId="0" applyFont="1" applyBorder="1" applyAlignment="1" applyProtection="1">
      <alignment horizontal="left"/>
      <protection hidden="1"/>
    </xf>
    <xf numFmtId="0" fontId="9" fillId="0" borderId="8" xfId="0" applyFont="1" applyBorder="1" applyAlignment="1" applyProtection="1">
      <alignment horizontal="left"/>
      <protection hidden="1"/>
    </xf>
    <xf numFmtId="0" fontId="9" fillId="0" borderId="5"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23" fillId="0" borderId="9" xfId="0" applyFont="1" applyBorder="1" applyAlignment="1" applyProtection="1">
      <alignment horizontal="justify" vertical="center"/>
      <protection hidden="1"/>
    </xf>
    <xf numFmtId="0" fontId="23" fillId="0" borderId="5" xfId="0" applyFont="1" applyBorder="1" applyAlignment="1" applyProtection="1">
      <alignment horizontal="justify" vertical="center"/>
      <protection hidden="1"/>
    </xf>
    <xf numFmtId="0" fontId="24" fillId="0" borderId="0" xfId="0" applyFont="1" applyBorder="1" applyAlignment="1" applyProtection="1">
      <alignment horizontal="center" wrapText="1"/>
      <protection hidden="1"/>
    </xf>
    <xf numFmtId="0" fontId="24" fillId="0" borderId="5" xfId="0" applyFont="1" applyBorder="1" applyAlignment="1" applyProtection="1">
      <alignment horizontal="justify" wrapText="1"/>
      <protection hidden="1"/>
    </xf>
    <xf numFmtId="0" fontId="9" fillId="0" borderId="15" xfId="0" applyFont="1" applyBorder="1" applyAlignment="1" applyProtection="1">
      <alignment horizontal="left"/>
      <protection hidden="1"/>
    </xf>
    <xf numFmtId="0" fontId="9" fillId="0" borderId="48" xfId="0" applyFont="1" applyBorder="1" applyAlignment="1" applyProtection="1">
      <alignment horizontal="left"/>
      <protection hidden="1"/>
    </xf>
    <xf numFmtId="0" fontId="23" fillId="0" borderId="54" xfId="0" applyFont="1" applyBorder="1" applyAlignment="1" applyProtection="1">
      <alignment horizontal="justify" vertical="center"/>
      <protection hidden="1"/>
    </xf>
    <xf numFmtId="0" fontId="23" fillId="0" borderId="55" xfId="0" applyFont="1" applyBorder="1" applyAlignment="1" applyProtection="1">
      <alignment horizontal="justify" vertical="center"/>
      <protection hidden="1"/>
    </xf>
    <xf numFmtId="0" fontId="18" fillId="5" borderId="42" xfId="0" applyFont="1" applyFill="1" applyBorder="1" applyAlignment="1" applyProtection="1">
      <alignment horizontal="justify" vertical="center" wrapText="1"/>
      <protection hidden="1"/>
    </xf>
    <xf numFmtId="0" fontId="18" fillId="5" borderId="43" xfId="0" applyFont="1" applyFill="1" applyBorder="1" applyAlignment="1" applyProtection="1">
      <alignment horizontal="justify" vertical="center" wrapText="1"/>
      <protection hidden="1"/>
    </xf>
    <xf numFmtId="0" fontId="23" fillId="0" borderId="25" xfId="0" applyFont="1" applyBorder="1" applyAlignment="1" applyProtection="1">
      <alignment horizontal="justify" vertical="center"/>
      <protection hidden="1"/>
    </xf>
    <xf numFmtId="0" fontId="23" fillId="0" borderId="13" xfId="0" applyFont="1" applyBorder="1" applyAlignment="1" applyProtection="1">
      <alignment horizontal="justify" vertical="center"/>
      <protection hidden="1"/>
    </xf>
    <xf numFmtId="0" fontId="18" fillId="0" borderId="46" xfId="0" applyFont="1" applyBorder="1" applyAlignment="1" applyProtection="1">
      <alignment horizontal="center" vertical="center"/>
      <protection hidden="1"/>
    </xf>
    <xf numFmtId="0" fontId="18" fillId="0" borderId="49" xfId="0" applyFont="1" applyBorder="1" applyAlignment="1" applyProtection="1">
      <alignment horizontal="center" vertical="center"/>
      <protection hidden="1"/>
    </xf>
    <xf numFmtId="0" fontId="50" fillId="0" borderId="0" xfId="0" applyFont="1" applyBorder="1" applyAlignment="1" applyProtection="1">
      <alignment horizontal="center"/>
      <protection hidden="1"/>
    </xf>
    <xf numFmtId="0" fontId="50" fillId="0" borderId="52" xfId="0" applyFont="1" applyBorder="1" applyAlignment="1" applyProtection="1">
      <alignment horizontal="center" vertical="center"/>
      <protection hidden="1"/>
    </xf>
    <xf numFmtId="0" fontId="23" fillId="5" borderId="42" xfId="0" applyFont="1" applyFill="1" applyBorder="1" applyAlignment="1" applyProtection="1">
      <alignment horizontal="justify" vertical="center"/>
      <protection hidden="1"/>
    </xf>
    <xf numFmtId="0" fontId="23" fillId="5" borderId="43" xfId="0" applyFont="1" applyFill="1" applyBorder="1" applyAlignment="1" applyProtection="1">
      <alignment horizontal="justify" vertical="center"/>
      <protection hidden="1"/>
    </xf>
    <xf numFmtId="0" fontId="27" fillId="0" borderId="21" xfId="0" applyFont="1" applyBorder="1" applyAlignment="1" applyProtection="1">
      <alignment horizontal="center" wrapText="1"/>
      <protection hidden="1"/>
    </xf>
    <xf numFmtId="0" fontId="27" fillId="0" borderId="72" xfId="0" applyFont="1" applyBorder="1" applyAlignment="1" applyProtection="1">
      <alignment horizontal="center" wrapText="1"/>
      <protection hidden="1"/>
    </xf>
    <xf numFmtId="0" fontId="27" fillId="0" borderId="75" xfId="0" applyFont="1" applyBorder="1" applyAlignment="1" applyProtection="1">
      <alignment horizontal="center" wrapText="1"/>
      <protection hidden="1"/>
    </xf>
    <xf numFmtId="0" fontId="18" fillId="0" borderId="40" xfId="0" applyFont="1" applyBorder="1" applyAlignment="1" applyProtection="1">
      <alignment horizontal="center" vertical="center" wrapText="1"/>
      <protection hidden="1"/>
    </xf>
    <xf numFmtId="0" fontId="18" fillId="0" borderId="52" xfId="0" applyFont="1" applyBorder="1" applyAlignment="1" applyProtection="1">
      <alignment horizontal="center" vertical="center" wrapText="1"/>
      <protection hidden="1"/>
    </xf>
    <xf numFmtId="0" fontId="18" fillId="0" borderId="80" xfId="0" applyFont="1" applyBorder="1" applyAlignment="1" applyProtection="1">
      <alignment horizontal="center" vertical="center" wrapText="1"/>
      <protection hidden="1"/>
    </xf>
    <xf numFmtId="0" fontId="18" fillId="0" borderId="37" xfId="0" applyFont="1" applyBorder="1" applyAlignment="1" applyProtection="1">
      <alignment horizontal="center" vertical="center" wrapText="1"/>
      <protection hidden="1"/>
    </xf>
    <xf numFmtId="0" fontId="18" fillId="0" borderId="45" xfId="0" applyFont="1" applyBorder="1" applyAlignment="1" applyProtection="1">
      <alignment horizontal="center" vertical="center" wrapText="1"/>
      <protection hidden="1"/>
    </xf>
    <xf numFmtId="0" fontId="18" fillId="0" borderId="51" xfId="0" applyFont="1" applyBorder="1" applyAlignment="1" applyProtection="1">
      <alignment horizontal="center" vertical="center" wrapText="1"/>
      <protection hidden="1"/>
    </xf>
    <xf numFmtId="0" fontId="24" fillId="0" borderId="3" xfId="0" applyFont="1" applyBorder="1" applyAlignment="1" applyProtection="1">
      <alignment horizontal="justify" vertical="center" wrapText="1"/>
      <protection hidden="1"/>
    </xf>
    <xf numFmtId="0" fontId="24" fillId="0" borderId="4" xfId="0" applyFont="1" applyBorder="1" applyAlignment="1" applyProtection="1">
      <alignment horizontal="justify" vertical="center" wrapText="1"/>
      <protection hidden="1"/>
    </xf>
    <xf numFmtId="0" fontId="24" fillId="0" borderId="20"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24" fillId="0" borderId="34" xfId="0" applyFont="1" applyBorder="1" applyAlignment="1" applyProtection="1">
      <alignment horizontal="center" vertical="center" wrapText="1"/>
      <protection hidden="1"/>
    </xf>
    <xf numFmtId="0" fontId="24" fillId="0" borderId="24" xfId="0" applyFont="1" applyBorder="1" applyAlignment="1" applyProtection="1">
      <alignment horizontal="justify" vertical="center" wrapText="1"/>
      <protection hidden="1"/>
    </xf>
    <xf numFmtId="0" fontId="24" fillId="0" borderId="5" xfId="0" applyFont="1" applyBorder="1" applyAlignment="1" applyProtection="1">
      <alignment horizontal="justify" vertical="center" wrapText="1"/>
      <protection hidden="1"/>
    </xf>
    <xf numFmtId="0" fontId="24" fillId="0" borderId="46" xfId="0" applyFont="1" applyBorder="1" applyAlignment="1" applyProtection="1">
      <alignment horizontal="justify" vertical="center" wrapText="1"/>
      <protection hidden="1"/>
    </xf>
    <xf numFmtId="0" fontId="24" fillId="0" borderId="9" xfId="0" applyFont="1" applyBorder="1" applyAlignment="1" applyProtection="1">
      <alignment horizontal="justify" vertical="center" wrapText="1"/>
      <protection hidden="1"/>
    </xf>
    <xf numFmtId="0" fontId="24" fillId="0" borderId="54" xfId="0" applyFont="1" applyBorder="1" applyAlignment="1" applyProtection="1">
      <alignment horizontal="justify" vertical="center" wrapText="1"/>
      <protection hidden="1"/>
    </xf>
    <xf numFmtId="0" fontId="24" fillId="0" borderId="55" xfId="0" applyFont="1" applyBorder="1" applyAlignment="1" applyProtection="1">
      <alignment horizontal="justify" vertical="center" wrapText="1"/>
      <protection hidden="1"/>
    </xf>
    <xf numFmtId="0" fontId="18" fillId="0" borderId="9"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24" fillId="0" borderId="72"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79" xfId="0" applyFont="1" applyBorder="1" applyAlignment="1" applyProtection="1">
      <alignment horizontal="center" vertical="center"/>
      <protection hidden="1"/>
    </xf>
    <xf numFmtId="0" fontId="24" fillId="0" borderId="12" xfId="0" applyFont="1" applyBorder="1" applyAlignment="1" applyProtection="1">
      <alignment horizontal="center" vertical="center" wrapText="1"/>
      <protection hidden="1"/>
    </xf>
    <xf numFmtId="0" fontId="24" fillId="0" borderId="33"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72" xfId="0" applyFont="1" applyBorder="1" applyAlignment="1" applyProtection="1">
      <alignment horizontal="center" vertical="center" wrapText="1"/>
      <protection hidden="1"/>
    </xf>
    <xf numFmtId="0" fontId="27" fillId="0" borderId="46" xfId="0" applyFont="1" applyBorder="1" applyAlignment="1" applyProtection="1">
      <alignment horizontal="center" wrapText="1"/>
      <protection hidden="1"/>
    </xf>
    <xf numFmtId="0" fontId="27" fillId="0" borderId="4" xfId="0" applyFont="1" applyBorder="1" applyAlignment="1" applyProtection="1">
      <alignment horizontal="center" wrapText="1"/>
      <protection hidden="1"/>
    </xf>
    <xf numFmtId="0" fontId="27" fillId="0" borderId="32" xfId="0" applyFont="1" applyBorder="1" applyAlignment="1" applyProtection="1">
      <alignment horizontal="center" wrapText="1"/>
      <protection hidden="1"/>
    </xf>
    <xf numFmtId="0" fontId="9" fillId="0" borderId="3" xfId="0" applyFont="1" applyBorder="1" applyAlignment="1" applyProtection="1">
      <alignment horizontal="left"/>
      <protection hidden="1"/>
    </xf>
    <xf numFmtId="0" fontId="9" fillId="0" borderId="4" xfId="0" applyFont="1" applyBorder="1" applyAlignment="1" applyProtection="1">
      <alignment horizontal="left"/>
      <protection hidden="1"/>
    </xf>
    <xf numFmtId="0" fontId="9" fillId="0" borderId="9" xfId="0" applyFont="1" applyBorder="1" applyAlignment="1" applyProtection="1">
      <alignment horizontal="left"/>
      <protection hidden="1"/>
    </xf>
    <xf numFmtId="0" fontId="9" fillId="0" borderId="14" xfId="0" applyFont="1" applyBorder="1" applyAlignment="1" applyProtection="1">
      <alignment horizontal="left"/>
      <protection hidden="1"/>
    </xf>
    <xf numFmtId="0" fontId="24" fillId="0" borderId="5" xfId="0" applyFont="1" applyBorder="1" applyAlignment="1" applyProtection="1">
      <alignment horizontal="center" vertical="center"/>
      <protection hidden="1"/>
    </xf>
    <xf numFmtId="0" fontId="24" fillId="0" borderId="24" xfId="0" applyFont="1" applyBorder="1" applyAlignment="1" applyProtection="1">
      <alignment horizontal="justify" wrapText="1"/>
      <protection hidden="1"/>
    </xf>
    <xf numFmtId="0" fontId="24" fillId="0" borderId="49" xfId="0" applyFont="1" applyBorder="1" applyAlignment="1" applyProtection="1">
      <alignment horizontal="justify" wrapText="1"/>
      <protection hidden="1"/>
    </xf>
    <xf numFmtId="0" fontId="24" fillId="0" borderId="15" xfId="0" applyFont="1" applyBorder="1" applyAlignment="1" applyProtection="1">
      <alignment horizontal="justify" wrapText="1"/>
      <protection hidden="1"/>
    </xf>
    <xf numFmtId="0" fontId="18" fillId="0" borderId="14" xfId="0" applyFont="1" applyBorder="1" applyAlignment="1" applyProtection="1">
      <alignment horizontal="center" vertical="center"/>
      <protection hidden="1"/>
    </xf>
    <xf numFmtId="0" fontId="18" fillId="0" borderId="15" xfId="0" applyFont="1" applyBorder="1" applyAlignment="1" applyProtection="1">
      <alignment horizontal="center" vertical="center"/>
      <protection hidden="1"/>
    </xf>
    <xf numFmtId="0" fontId="18" fillId="0" borderId="81" xfId="0" applyFont="1" applyBorder="1" applyAlignment="1" applyProtection="1">
      <alignment horizontal="center" vertical="center"/>
      <protection hidden="1"/>
    </xf>
    <xf numFmtId="0" fontId="24" fillId="0" borderId="46" xfId="0" applyFont="1" applyBorder="1" applyAlignment="1" applyProtection="1">
      <alignment horizontal="justify" wrapText="1"/>
      <protection hidden="1"/>
    </xf>
    <xf numFmtId="0" fontId="24" fillId="0" borderId="4" xfId="0" applyFont="1" applyBorder="1" applyAlignment="1" applyProtection="1">
      <alignment horizontal="justify" wrapText="1"/>
      <protection hidden="1"/>
    </xf>
    <xf numFmtId="0" fontId="24" fillId="0" borderId="49" xfId="0" applyFont="1" applyBorder="1" applyAlignment="1" applyProtection="1">
      <alignment horizontal="justify" vertical="center" wrapText="1"/>
      <protection hidden="1"/>
    </xf>
    <xf numFmtId="0" fontId="24" fillId="0" borderId="15" xfId="0" applyFont="1" applyBorder="1" applyAlignment="1" applyProtection="1">
      <alignment horizontal="justify" vertical="center" wrapText="1"/>
      <protection hidden="1"/>
    </xf>
    <xf numFmtId="0" fontId="23" fillId="0" borderId="14" xfId="0" applyFont="1" applyBorder="1" applyAlignment="1" applyProtection="1">
      <alignment horizontal="justify" vertical="center"/>
      <protection hidden="1"/>
    </xf>
    <xf numFmtId="0" fontId="23" fillId="0" borderId="15" xfId="0" applyFont="1" applyBorder="1" applyAlignment="1" applyProtection="1">
      <alignment horizontal="justify" vertical="center"/>
      <protection hidden="1"/>
    </xf>
    <xf numFmtId="0" fontId="18" fillId="15" borderId="29" xfId="0" applyFont="1" applyFill="1" applyBorder="1" applyAlignment="1" applyProtection="1">
      <alignment horizontal="center" vertical="center" wrapText="1"/>
      <protection hidden="1"/>
    </xf>
    <xf numFmtId="0" fontId="18" fillId="15" borderId="52" xfId="0" applyFont="1" applyFill="1" applyBorder="1" applyAlignment="1" applyProtection="1">
      <alignment horizontal="center" vertical="center"/>
      <protection hidden="1"/>
    </xf>
    <xf numFmtId="0" fontId="18" fillId="15" borderId="80" xfId="0" applyFont="1" applyFill="1" applyBorder="1" applyAlignment="1" applyProtection="1">
      <alignment horizontal="center" vertical="center"/>
      <protection hidden="1"/>
    </xf>
    <xf numFmtId="0" fontId="18" fillId="15" borderId="31" xfId="0" applyFont="1" applyFill="1" applyBorder="1" applyAlignment="1" applyProtection="1">
      <alignment horizontal="center" vertical="center"/>
      <protection hidden="1"/>
    </xf>
    <xf numFmtId="0" fontId="18" fillId="15" borderId="45" xfId="0" applyFont="1" applyFill="1" applyBorder="1" applyAlignment="1" applyProtection="1">
      <alignment horizontal="center" vertical="center"/>
      <protection hidden="1"/>
    </xf>
    <xf numFmtId="0" fontId="18" fillId="15" borderId="51" xfId="0" applyFont="1" applyFill="1" applyBorder="1" applyAlignment="1" applyProtection="1">
      <alignment horizontal="center" vertical="center"/>
      <protection hidden="1"/>
    </xf>
    <xf numFmtId="0" fontId="18" fillId="15" borderId="3" xfId="0" applyFont="1" applyFill="1" applyBorder="1" applyAlignment="1" applyProtection="1">
      <alignment horizontal="center" vertical="center" wrapText="1"/>
      <protection hidden="1"/>
    </xf>
    <xf numFmtId="0" fontId="18" fillId="15" borderId="4" xfId="0" applyFont="1" applyFill="1" applyBorder="1" applyAlignment="1" applyProtection="1">
      <alignment horizontal="center" vertical="center"/>
      <protection hidden="1"/>
    </xf>
    <xf numFmtId="0" fontId="18" fillId="15" borderId="32" xfId="0" applyFont="1" applyFill="1" applyBorder="1" applyAlignment="1" applyProtection="1">
      <alignment horizontal="center" vertical="center"/>
      <protection hidden="1"/>
    </xf>
    <xf numFmtId="0" fontId="18" fillId="15" borderId="14" xfId="0" applyFont="1" applyFill="1" applyBorder="1" applyAlignment="1" applyProtection="1">
      <alignment horizontal="center" vertical="center"/>
      <protection hidden="1"/>
    </xf>
    <xf numFmtId="0" fontId="18" fillId="15" borderId="15" xfId="0" applyFont="1" applyFill="1" applyBorder="1" applyAlignment="1" applyProtection="1">
      <alignment horizontal="center" vertical="center"/>
      <protection hidden="1"/>
    </xf>
    <xf numFmtId="0" fontId="18" fillId="15" borderId="48" xfId="0" applyFont="1" applyFill="1" applyBorder="1" applyAlignment="1" applyProtection="1">
      <alignment horizontal="center" vertical="center"/>
      <protection hidden="1"/>
    </xf>
    <xf numFmtId="0" fontId="18" fillId="0" borderId="32" xfId="0" applyFont="1" applyBorder="1" applyAlignment="1" applyProtection="1">
      <alignment horizontal="center" vertical="center"/>
      <protection hidden="1"/>
    </xf>
    <xf numFmtId="0" fontId="18" fillId="0" borderId="48" xfId="0" applyFont="1" applyBorder="1" applyAlignment="1" applyProtection="1">
      <alignment horizontal="center" vertical="center"/>
      <protection hidden="1"/>
    </xf>
    <xf numFmtId="0" fontId="18" fillId="0" borderId="25" xfId="0" applyFont="1" applyBorder="1" applyAlignment="1" applyProtection="1">
      <alignment horizontal="center" vertical="center" wrapText="1"/>
      <protection hidden="1"/>
    </xf>
    <xf numFmtId="0" fontId="18" fillId="0" borderId="13" xfId="0" applyFont="1" applyBorder="1" applyAlignment="1" applyProtection="1">
      <alignment horizontal="center" vertical="center" wrapText="1"/>
      <protection hidden="1"/>
    </xf>
    <xf numFmtId="0" fontId="18" fillId="0" borderId="26"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18" fillId="0" borderId="54" xfId="0" applyFont="1" applyBorder="1" applyAlignment="1" applyProtection="1">
      <alignment horizontal="center" vertical="center" wrapText="1"/>
      <protection hidden="1"/>
    </xf>
    <xf numFmtId="0" fontId="18" fillId="0" borderId="55"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20" xfId="0" applyFont="1" applyBorder="1" applyAlignment="1" applyProtection="1">
      <alignment horizontal="center" vertical="center"/>
      <protection hidden="1"/>
    </xf>
    <xf numFmtId="0" fontId="18" fillId="0" borderId="34" xfId="0" applyFont="1" applyBorder="1" applyAlignment="1" applyProtection="1">
      <alignment horizontal="center" vertical="center"/>
      <protection hidden="1"/>
    </xf>
    <xf numFmtId="0" fontId="18"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8" fillId="0" borderId="48" xfId="0" applyFont="1" applyBorder="1" applyAlignment="1" applyProtection="1">
      <alignment horizontal="center" vertical="center" wrapText="1"/>
      <protection hidden="1"/>
    </xf>
    <xf numFmtId="0" fontId="24" fillId="0" borderId="59" xfId="0" applyFont="1" applyBorder="1" applyAlignment="1" applyProtection="1">
      <alignment horizontal="center" vertical="center" wrapText="1"/>
      <protection hidden="1"/>
    </xf>
    <xf numFmtId="0" fontId="24" fillId="0" borderId="57" xfId="0" applyFont="1" applyBorder="1" applyAlignment="1" applyProtection="1">
      <alignment horizontal="center" vertical="center" wrapText="1"/>
      <protection hidden="1"/>
    </xf>
    <xf numFmtId="0" fontId="24" fillId="0" borderId="6" xfId="0" applyFont="1" applyBorder="1" applyAlignment="1" applyProtection="1">
      <alignment horizontal="justify" wrapText="1"/>
      <protection hidden="1"/>
    </xf>
    <xf numFmtId="0" fontId="24" fillId="0" borderId="13" xfId="0" applyFont="1" applyBorder="1" applyAlignment="1" applyProtection="1">
      <alignment horizontal="justify" wrapText="1"/>
      <protection hidden="1"/>
    </xf>
    <xf numFmtId="0" fontId="24" fillId="0" borderId="28" xfId="0" applyFont="1" applyBorder="1" applyAlignment="1" applyProtection="1">
      <alignment horizontal="justify" wrapText="1"/>
      <protection hidden="1"/>
    </xf>
    <xf numFmtId="0" fontId="24" fillId="0" borderId="55" xfId="0" applyFont="1" applyBorder="1" applyAlignment="1" applyProtection="1">
      <alignment horizontal="justify" wrapText="1"/>
      <protection hidden="1"/>
    </xf>
    <xf numFmtId="0" fontId="24" fillId="0" borderId="70" xfId="0" applyFont="1" applyBorder="1" applyAlignment="1" applyProtection="1">
      <alignment horizontal="justify" vertical="center" wrapText="1"/>
      <protection hidden="1"/>
    </xf>
    <xf numFmtId="0" fontId="24" fillId="0" borderId="79" xfId="0" applyFont="1" applyBorder="1" applyAlignment="1" applyProtection="1">
      <alignment horizontal="justify" vertical="center" wrapText="1"/>
      <protection hidden="1"/>
    </xf>
    <xf numFmtId="0" fontId="24" fillId="0" borderId="3" xfId="0" applyFont="1" applyBorder="1" applyAlignment="1" applyProtection="1">
      <alignment horizontal="justify" wrapText="1"/>
      <protection hidden="1"/>
    </xf>
    <xf numFmtId="0" fontId="24" fillId="0" borderId="9" xfId="0" applyFont="1" applyBorder="1" applyAlignment="1" applyProtection="1">
      <alignment horizontal="justify" wrapText="1"/>
      <protection hidden="1"/>
    </xf>
    <xf numFmtId="0" fontId="24" fillId="0" borderId="14" xfId="0" applyFont="1" applyBorder="1" applyAlignment="1" applyProtection="1">
      <alignment horizontal="justify" wrapText="1"/>
      <protection hidden="1"/>
    </xf>
    <xf numFmtId="0" fontId="18" fillId="0" borderId="47" xfId="0" applyFont="1" applyBorder="1" applyAlignment="1" applyProtection="1">
      <alignment horizontal="center" vertical="center" wrapText="1"/>
      <protection hidden="1"/>
    </xf>
    <xf numFmtId="0" fontId="18" fillId="0" borderId="81" xfId="0" applyFont="1" applyBorder="1" applyAlignment="1" applyProtection="1">
      <alignment horizontal="center" vertical="center" wrapText="1"/>
      <protection hidden="1"/>
    </xf>
    <xf numFmtId="0" fontId="24" fillId="0" borderId="5" xfId="0" applyFont="1" applyBorder="1" applyAlignment="1" applyProtection="1">
      <alignment horizontal="center" wrapText="1"/>
      <protection hidden="1"/>
    </xf>
    <xf numFmtId="0" fontId="24" fillId="0" borderId="47" xfId="0" applyFont="1" applyBorder="1" applyAlignment="1" applyProtection="1">
      <alignment horizontal="center" wrapText="1"/>
      <protection hidden="1"/>
    </xf>
    <xf numFmtId="0" fontId="18" fillId="0" borderId="42" xfId="0" applyFont="1" applyBorder="1" applyAlignment="1" applyProtection="1">
      <alignment horizontal="center" vertical="center"/>
      <protection hidden="1"/>
    </xf>
    <xf numFmtId="0" fontId="18" fillId="0" borderId="43" xfId="0" applyFont="1" applyBorder="1" applyAlignment="1" applyProtection="1">
      <alignment horizontal="center" vertical="center"/>
      <protection hidden="1"/>
    </xf>
    <xf numFmtId="0" fontId="18" fillId="0" borderId="50" xfId="0" applyFont="1" applyBorder="1" applyAlignment="1" applyProtection="1">
      <alignment horizontal="center" vertical="center"/>
      <protection hidden="1"/>
    </xf>
    <xf numFmtId="0" fontId="0" fillId="0" borderId="54" xfId="0" applyBorder="1" applyAlignment="1" applyProtection="1">
      <alignment horizontal="center"/>
      <protection hidden="1"/>
    </xf>
    <xf numFmtId="0" fontId="0" fillId="0" borderId="55" xfId="0" applyBorder="1" applyAlignment="1" applyProtection="1">
      <alignment horizontal="center"/>
      <protection hidden="1"/>
    </xf>
    <xf numFmtId="0" fontId="18" fillId="0" borderId="55" xfId="0" applyFont="1" applyBorder="1" applyAlignment="1" applyProtection="1">
      <alignment horizontal="center"/>
      <protection hidden="1"/>
    </xf>
    <xf numFmtId="0" fontId="24" fillId="0" borderId="55" xfId="0" applyFont="1" applyBorder="1" applyAlignment="1" applyProtection="1">
      <alignment horizontal="center" wrapText="1"/>
      <protection hidden="1"/>
    </xf>
    <xf numFmtId="0" fontId="24" fillId="0" borderId="56" xfId="0" applyFont="1" applyBorder="1" applyAlignment="1" applyProtection="1">
      <alignment horizontal="center" wrapText="1"/>
      <protection hidden="1"/>
    </xf>
    <xf numFmtId="0" fontId="18" fillId="0" borderId="43" xfId="0" applyFont="1" applyBorder="1" applyAlignment="1" applyProtection="1">
      <alignment horizontal="center" vertical="center" wrapText="1"/>
      <protection hidden="1"/>
    </xf>
    <xf numFmtId="0" fontId="18" fillId="0" borderId="50" xfId="0" applyFont="1" applyBorder="1" applyAlignment="1" applyProtection="1">
      <alignment horizontal="center" vertical="center" wrapText="1"/>
      <protection hidden="1"/>
    </xf>
    <xf numFmtId="0" fontId="24" fillId="0" borderId="68" xfId="0" applyFont="1" applyBorder="1" applyAlignment="1" applyProtection="1">
      <alignment horizontal="justify" vertical="center" wrapText="1"/>
      <protection hidden="1"/>
    </xf>
    <xf numFmtId="0" fontId="24" fillId="0" borderId="72" xfId="0" applyFont="1" applyBorder="1" applyAlignment="1" applyProtection="1">
      <alignment horizontal="justify" vertical="center" wrapText="1"/>
      <protection hidden="1"/>
    </xf>
    <xf numFmtId="0" fontId="24" fillId="0" borderId="13" xfId="0" applyFont="1" applyBorder="1" applyAlignment="1" applyProtection="1">
      <alignment horizontal="center" wrapText="1"/>
      <protection hidden="1"/>
    </xf>
    <xf numFmtId="14" fontId="24" fillId="0" borderId="21" xfId="0" applyNumberFormat="1" applyFont="1" applyBorder="1" applyAlignment="1" applyProtection="1">
      <alignment horizontal="center" vertical="center" wrapText="1"/>
      <protection hidden="1"/>
    </xf>
    <xf numFmtId="0" fontId="24" fillId="0" borderId="75" xfId="0" applyFont="1" applyBorder="1" applyAlignment="1" applyProtection="1">
      <alignment horizontal="center" vertical="center" wrapText="1"/>
      <protection hidden="1"/>
    </xf>
    <xf numFmtId="0" fontId="18" fillId="0" borderId="5"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5" xfId="0" applyBorder="1" applyAlignment="1" applyProtection="1">
      <alignment horizontal="center"/>
      <protection hidden="1"/>
    </xf>
    <xf numFmtId="0" fontId="50" fillId="0" borderId="45" xfId="0" applyFont="1" applyFill="1" applyBorder="1" applyAlignment="1" applyProtection="1">
      <alignment horizontal="center" vertical="center" wrapText="1"/>
      <protection hidden="1"/>
    </xf>
    <xf numFmtId="0" fontId="50" fillId="0" borderId="52" xfId="0" applyFont="1" applyFill="1" applyBorder="1" applyAlignment="1" applyProtection="1">
      <alignment horizontal="center" vertical="center" wrapText="1"/>
      <protection hidden="1"/>
    </xf>
    <xf numFmtId="0" fontId="51" fillId="0" borderId="45" xfId="0" applyFont="1" applyBorder="1" applyAlignment="1" applyProtection="1">
      <alignment horizontal="center" vertic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24" fillId="0" borderId="15" xfId="0" applyFont="1" applyBorder="1" applyAlignment="1" applyProtection="1">
      <alignment horizontal="center" wrapText="1"/>
      <protection hidden="1"/>
    </xf>
    <xf numFmtId="0" fontId="24" fillId="0" borderId="48" xfId="0" applyFont="1" applyBorder="1" applyAlignment="1" applyProtection="1">
      <alignment horizontal="center" wrapText="1"/>
      <protection hidden="1"/>
    </xf>
    <xf numFmtId="0" fontId="18" fillId="0" borderId="5" xfId="0" applyFont="1" applyBorder="1" applyAlignment="1" applyProtection="1">
      <alignment horizontal="center" wrapText="1"/>
      <protection hidden="1"/>
    </xf>
    <xf numFmtId="0" fontId="9" fillId="0" borderId="45" xfId="0" applyFont="1" applyBorder="1" applyAlignment="1">
      <alignment horizontal="center"/>
    </xf>
  </cellXfs>
  <cellStyles count="51">
    <cellStyle name="20% - Énfasis1 2" xfId="9"/>
    <cellStyle name="20% - Énfasis2 2" xfId="10"/>
    <cellStyle name="20% - Énfasis3 2" xfId="11"/>
    <cellStyle name="20% - Énfasis4 2" xfId="12"/>
    <cellStyle name="20% - Énfasis5 2" xfId="13"/>
    <cellStyle name="20% - Énfasis6 2" xfId="14"/>
    <cellStyle name="40% - Énfasis1 2" xfId="15"/>
    <cellStyle name="40% - Énfasis2 2" xfId="16"/>
    <cellStyle name="40% - Énfasis3 2" xfId="17"/>
    <cellStyle name="40% - Énfasis4 2" xfId="18"/>
    <cellStyle name="40% - Énfasis5 2" xfId="19"/>
    <cellStyle name="40% - Énfasis6 2" xfId="20"/>
    <cellStyle name="60% - Énfasis1 2" xfId="21"/>
    <cellStyle name="60% - Énfasis2 2" xfId="22"/>
    <cellStyle name="60% - Énfasis3 2" xfId="23"/>
    <cellStyle name="60% - Énfasis4 2" xfId="24"/>
    <cellStyle name="60% - Énfasis5 2" xfId="25"/>
    <cellStyle name="60% - Énfasis6 2" xfId="26"/>
    <cellStyle name="Buena 2" xfId="27"/>
    <cellStyle name="Cálculo 2" xfId="28"/>
    <cellStyle name="Celda de comprobación 2" xfId="29"/>
    <cellStyle name="Celda vinculada 2" xfId="30"/>
    <cellStyle name="Encabezado 4 2" xfId="31"/>
    <cellStyle name="Énfasis1 2" xfId="32"/>
    <cellStyle name="Énfasis2 2" xfId="33"/>
    <cellStyle name="Énfasis3 2" xfId="34"/>
    <cellStyle name="Énfasis4 2" xfId="35"/>
    <cellStyle name="Énfasis5 2" xfId="36"/>
    <cellStyle name="Énfasis6 2" xfId="37"/>
    <cellStyle name="Entrada 2" xfId="38"/>
    <cellStyle name="Incorrecto 2" xfId="39"/>
    <cellStyle name="Millares 2" xfId="40"/>
    <cellStyle name="Neutral 2" xfId="41"/>
    <cellStyle name="Normal" xfId="0" builtinId="0"/>
    <cellStyle name="Normal 2" xfId="1"/>
    <cellStyle name="Normal 3" xfId="4"/>
    <cellStyle name="Normal 3 2" xfId="7"/>
    <cellStyle name="Notas 2" xfId="42"/>
    <cellStyle name="Porcentaje" xfId="3" builtinId="5"/>
    <cellStyle name="Porcentaje 2" xfId="5"/>
    <cellStyle name="Porcentaje 2 2" xfId="8"/>
    <cellStyle name="Porcentaje 3" xfId="6"/>
    <cellStyle name="Porcentual 2" xfId="2"/>
    <cellStyle name="Salida 2" xfId="43"/>
    <cellStyle name="Texto de advertencia 2" xfId="44"/>
    <cellStyle name="Texto explicativo 2" xfId="45"/>
    <cellStyle name="Título 1 2" xfId="47"/>
    <cellStyle name="Título 2 2" xfId="48"/>
    <cellStyle name="Título 3 2" xfId="49"/>
    <cellStyle name="Título 4" xfId="46"/>
    <cellStyle name="Total 2" xfId="50"/>
  </cellStyles>
  <dxfs count="48">
    <dxf>
      <font>
        <color rgb="FF9C0006"/>
      </font>
      <fill>
        <patternFill>
          <bgColor rgb="FFFFC7CE"/>
        </patternFill>
      </fill>
    </dxf>
    <dxf>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s>
  <tableStyles count="0" defaultTableStyle="TableStyleMedium9" defaultPivotStyle="PivotStyleLight16"/>
  <colors>
    <mruColors>
      <color rgb="FFFF66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0</xdr:row>
      <xdr:rowOff>0</xdr:rowOff>
    </xdr:from>
    <xdr:to>
      <xdr:col>3</xdr:col>
      <xdr:colOff>214312</xdr:colOff>
      <xdr:row>5</xdr:row>
      <xdr:rowOff>23419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3" y="0"/>
          <a:ext cx="698499" cy="9917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00000"/>
  </sheetPr>
  <dimension ref="A1:G85"/>
  <sheetViews>
    <sheetView showGridLines="0" workbookViewId="0">
      <selection activeCell="H7" sqref="H7"/>
    </sheetView>
  </sheetViews>
  <sheetFormatPr baseColWidth="10" defaultRowHeight="15" x14ac:dyDescent="0.25"/>
  <cols>
    <col min="1" max="1" width="3" style="101" customWidth="1"/>
    <col min="2" max="4" width="4.5703125" customWidth="1"/>
    <col min="5" max="5" width="17.85546875" customWidth="1"/>
    <col min="6" max="6" width="104" customWidth="1"/>
    <col min="7" max="7" width="3" bestFit="1" customWidth="1"/>
  </cols>
  <sheetData>
    <row r="1" spans="2:7" ht="18.75" x14ac:dyDescent="0.3">
      <c r="B1" s="368" t="s">
        <v>66</v>
      </c>
      <c r="C1" s="368"/>
      <c r="D1" s="368"/>
      <c r="E1" s="368"/>
      <c r="F1" s="368"/>
    </row>
    <row r="2" spans="2:7" s="101" customFormat="1" ht="15.75" x14ac:dyDescent="0.25">
      <c r="B2" s="356" t="s">
        <v>304</v>
      </c>
      <c r="C2" s="356"/>
      <c r="D2" s="356"/>
      <c r="E2" s="356"/>
      <c r="F2" s="356"/>
    </row>
    <row r="3" spans="2:7" x14ac:dyDescent="0.25">
      <c r="B3" s="362" t="s">
        <v>112</v>
      </c>
      <c r="C3" s="362"/>
      <c r="D3" s="362"/>
      <c r="E3" s="362"/>
      <c r="F3" s="362"/>
    </row>
    <row r="4" spans="2:7" x14ac:dyDescent="0.25">
      <c r="B4" s="362"/>
      <c r="C4" s="362"/>
      <c r="D4" s="362"/>
      <c r="E4" s="362"/>
      <c r="F4" s="362"/>
    </row>
    <row r="5" spans="2:7" x14ac:dyDescent="0.25">
      <c r="B5" s="363" t="s">
        <v>113</v>
      </c>
      <c r="C5" s="363"/>
      <c r="D5" s="363"/>
      <c r="E5" s="363" t="s">
        <v>114</v>
      </c>
      <c r="F5" s="364" t="s">
        <v>66</v>
      </c>
    </row>
    <row r="6" spans="2:7" x14ac:dyDescent="0.25">
      <c r="B6" s="363"/>
      <c r="C6" s="363"/>
      <c r="D6" s="363"/>
      <c r="E6" s="363"/>
      <c r="F6" s="364"/>
    </row>
    <row r="7" spans="2:7" ht="23.25" customHeight="1" x14ac:dyDescent="0.25">
      <c r="B7" s="365" t="s">
        <v>119</v>
      </c>
      <c r="C7" s="365"/>
      <c r="D7" s="365"/>
      <c r="E7" s="366" t="s">
        <v>126</v>
      </c>
      <c r="F7" s="218" t="s">
        <v>121</v>
      </c>
    </row>
    <row r="8" spans="2:7" ht="24" customHeight="1" x14ac:dyDescent="0.25">
      <c r="B8" s="365"/>
      <c r="C8" s="365"/>
      <c r="D8" s="365"/>
      <c r="E8" s="366"/>
      <c r="F8" s="218" t="s">
        <v>122</v>
      </c>
    </row>
    <row r="9" spans="2:7" ht="24.75" customHeight="1" x14ac:dyDescent="0.25">
      <c r="B9" s="365"/>
      <c r="C9" s="365"/>
      <c r="D9" s="365"/>
      <c r="E9" s="366"/>
      <c r="F9" s="218" t="s">
        <v>123</v>
      </c>
      <c r="G9" s="101"/>
    </row>
    <row r="10" spans="2:7" ht="22.5" customHeight="1" x14ac:dyDescent="0.25">
      <c r="B10" s="365"/>
      <c r="C10" s="365"/>
      <c r="D10" s="365"/>
      <c r="E10" s="367" t="s">
        <v>124</v>
      </c>
      <c r="F10" s="218" t="s">
        <v>125</v>
      </c>
      <c r="G10" s="101"/>
    </row>
    <row r="11" spans="2:7" ht="27" customHeight="1" x14ac:dyDescent="0.25">
      <c r="B11" s="365"/>
      <c r="C11" s="365"/>
      <c r="D11" s="365"/>
      <c r="E11" s="367"/>
      <c r="F11" s="218" t="s">
        <v>127</v>
      </c>
      <c r="G11" s="101"/>
    </row>
    <row r="12" spans="2:7" ht="22.5" customHeight="1" x14ac:dyDescent="0.25">
      <c r="B12" s="365"/>
      <c r="C12" s="365"/>
      <c r="D12" s="365"/>
      <c r="E12" s="367"/>
      <c r="F12" s="218" t="s">
        <v>128</v>
      </c>
      <c r="G12" s="101"/>
    </row>
    <row r="13" spans="2:7" ht="22.5" customHeight="1" x14ac:dyDescent="0.25">
      <c r="B13" s="365"/>
      <c r="C13" s="365"/>
      <c r="D13" s="365"/>
      <c r="E13" s="366" t="s">
        <v>129</v>
      </c>
      <c r="F13" s="218" t="s">
        <v>130</v>
      </c>
      <c r="G13" s="101"/>
    </row>
    <row r="14" spans="2:7" ht="22.5" customHeight="1" x14ac:dyDescent="0.25">
      <c r="B14" s="365"/>
      <c r="C14" s="365"/>
      <c r="D14" s="365"/>
      <c r="E14" s="366"/>
      <c r="F14" s="218" t="s">
        <v>131</v>
      </c>
      <c r="G14" s="101"/>
    </row>
    <row r="15" spans="2:7" ht="26.25" customHeight="1" x14ac:dyDescent="0.25">
      <c r="B15" s="365"/>
      <c r="C15" s="365"/>
      <c r="D15" s="365"/>
      <c r="E15" s="366"/>
      <c r="F15" s="218" t="s">
        <v>132</v>
      </c>
      <c r="G15" s="101"/>
    </row>
    <row r="16" spans="2:7" ht="25.5" customHeight="1" x14ac:dyDescent="0.25">
      <c r="B16" s="365" t="s">
        <v>140</v>
      </c>
      <c r="C16" s="365"/>
      <c r="D16" s="365"/>
      <c r="E16" s="367" t="s">
        <v>141</v>
      </c>
      <c r="F16" s="218" t="s">
        <v>142</v>
      </c>
      <c r="G16" s="101"/>
    </row>
    <row r="17" spans="2:7" ht="22.5" customHeight="1" x14ac:dyDescent="0.25">
      <c r="B17" s="365"/>
      <c r="C17" s="365"/>
      <c r="D17" s="365"/>
      <c r="E17" s="367"/>
      <c r="F17" s="218" t="s">
        <v>143</v>
      </c>
      <c r="G17" s="101"/>
    </row>
    <row r="18" spans="2:7" ht="22.5" customHeight="1" x14ac:dyDescent="0.25">
      <c r="B18" s="365"/>
      <c r="C18" s="365"/>
      <c r="D18" s="365"/>
      <c r="E18" s="367"/>
      <c r="F18" s="218" t="s">
        <v>144</v>
      </c>
      <c r="G18" s="101"/>
    </row>
    <row r="19" spans="2:7" ht="26.25" customHeight="1" x14ac:dyDescent="0.25">
      <c r="B19" s="365"/>
      <c r="C19" s="365"/>
      <c r="D19" s="365"/>
      <c r="E19" s="367"/>
      <c r="F19" s="218" t="s">
        <v>145</v>
      </c>
      <c r="G19" s="101"/>
    </row>
    <row r="20" spans="2:7" ht="24" customHeight="1" x14ac:dyDescent="0.25">
      <c r="B20" s="365"/>
      <c r="C20" s="365"/>
      <c r="D20" s="365"/>
      <c r="E20" s="367" t="s">
        <v>146</v>
      </c>
      <c r="F20" s="218" t="s">
        <v>148</v>
      </c>
      <c r="G20" s="101"/>
    </row>
    <row r="21" spans="2:7" ht="26.25" customHeight="1" x14ac:dyDescent="0.25">
      <c r="B21" s="365"/>
      <c r="C21" s="365"/>
      <c r="D21" s="365"/>
      <c r="E21" s="367"/>
      <c r="F21" s="218" t="s">
        <v>147</v>
      </c>
      <c r="G21" s="101"/>
    </row>
    <row r="22" spans="2:7" ht="25.5" customHeight="1" x14ac:dyDescent="0.25">
      <c r="B22" s="365"/>
      <c r="C22" s="365"/>
      <c r="D22" s="365"/>
      <c r="E22" s="367"/>
      <c r="F22" s="218" t="s">
        <v>149</v>
      </c>
      <c r="G22" s="101"/>
    </row>
    <row r="23" spans="2:7" ht="22.5" customHeight="1" x14ac:dyDescent="0.25">
      <c r="B23" s="365"/>
      <c r="C23" s="365"/>
      <c r="D23" s="365"/>
      <c r="E23" s="367"/>
      <c r="F23" s="218" t="s">
        <v>150</v>
      </c>
      <c r="G23" s="101"/>
    </row>
    <row r="24" spans="2:7" ht="22.5" customHeight="1" x14ac:dyDescent="0.25">
      <c r="B24" s="365"/>
      <c r="C24" s="365"/>
      <c r="D24" s="365"/>
      <c r="E24" s="367"/>
      <c r="F24" s="218" t="s">
        <v>151</v>
      </c>
      <c r="G24" s="101"/>
    </row>
    <row r="25" spans="2:7" ht="22.5" customHeight="1" x14ac:dyDescent="0.25">
      <c r="B25" s="365" t="s">
        <v>152</v>
      </c>
      <c r="C25" s="365"/>
      <c r="D25" s="365"/>
      <c r="E25" s="367" t="s">
        <v>153</v>
      </c>
      <c r="F25" s="218" t="s">
        <v>154</v>
      </c>
      <c r="G25" s="101"/>
    </row>
    <row r="26" spans="2:7" ht="25.5" customHeight="1" x14ac:dyDescent="0.25">
      <c r="B26" s="365"/>
      <c r="C26" s="365"/>
      <c r="D26" s="365"/>
      <c r="E26" s="367"/>
      <c r="F26" s="218" t="s">
        <v>155</v>
      </c>
      <c r="G26" s="101"/>
    </row>
    <row r="27" spans="2:7" ht="22.5" customHeight="1" x14ac:dyDescent="0.25">
      <c r="B27" s="365"/>
      <c r="C27" s="365"/>
      <c r="D27" s="365"/>
      <c r="E27" s="367"/>
      <c r="F27" s="218" t="s">
        <v>156</v>
      </c>
      <c r="G27" s="101"/>
    </row>
    <row r="28" spans="2:7" ht="22.5" customHeight="1" x14ac:dyDescent="0.25">
      <c r="B28" s="365"/>
      <c r="C28" s="365"/>
      <c r="D28" s="365"/>
      <c r="E28" s="367"/>
      <c r="F28" s="218" t="s">
        <v>157</v>
      </c>
      <c r="G28" s="101"/>
    </row>
    <row r="29" spans="2:7" ht="25.5" customHeight="1" x14ac:dyDescent="0.25">
      <c r="B29" s="365"/>
      <c r="C29" s="365"/>
      <c r="D29" s="365"/>
      <c r="E29" s="367"/>
      <c r="F29" s="218" t="s">
        <v>158</v>
      </c>
      <c r="G29" s="101"/>
    </row>
    <row r="30" spans="2:7" ht="27" customHeight="1" x14ac:dyDescent="0.25">
      <c r="B30" s="365"/>
      <c r="C30" s="365"/>
      <c r="D30" s="365"/>
      <c r="E30" s="367" t="s">
        <v>159</v>
      </c>
      <c r="F30" s="219" t="s">
        <v>160</v>
      </c>
      <c r="G30" s="101"/>
    </row>
    <row r="31" spans="2:7" ht="22.5" customHeight="1" x14ac:dyDescent="0.25">
      <c r="B31" s="365"/>
      <c r="C31" s="365"/>
      <c r="D31" s="365"/>
      <c r="E31" s="367"/>
      <c r="F31" s="219" t="s">
        <v>161</v>
      </c>
      <c r="G31" s="101"/>
    </row>
    <row r="32" spans="2:7" ht="26.25" customHeight="1" x14ac:dyDescent="0.25">
      <c r="B32" s="365"/>
      <c r="C32" s="365"/>
      <c r="D32" s="365"/>
      <c r="E32" s="367"/>
      <c r="F32" s="219" t="s">
        <v>162</v>
      </c>
      <c r="G32" s="101"/>
    </row>
    <row r="34" spans="2:7" x14ac:dyDescent="0.25">
      <c r="B34" s="357" t="s">
        <v>163</v>
      </c>
      <c r="C34" s="357"/>
      <c r="D34" s="357"/>
      <c r="E34" s="357"/>
      <c r="F34" s="357"/>
    </row>
    <row r="35" spans="2:7" x14ac:dyDescent="0.25">
      <c r="B35" s="357"/>
      <c r="C35" s="357"/>
      <c r="D35" s="357"/>
      <c r="E35" s="357"/>
      <c r="F35" s="357"/>
    </row>
    <row r="36" spans="2:7" x14ac:dyDescent="0.25">
      <c r="B36" s="358" t="s">
        <v>113</v>
      </c>
      <c r="C36" s="358"/>
      <c r="D36" s="358"/>
      <c r="E36" s="358" t="s">
        <v>114</v>
      </c>
      <c r="F36" s="359" t="s">
        <v>66</v>
      </c>
    </row>
    <row r="37" spans="2:7" x14ac:dyDescent="0.25">
      <c r="B37" s="358"/>
      <c r="C37" s="358"/>
      <c r="D37" s="358"/>
      <c r="E37" s="358"/>
      <c r="F37" s="359"/>
    </row>
    <row r="38" spans="2:7" ht="27" customHeight="1" x14ac:dyDescent="0.25">
      <c r="B38" s="360" t="s">
        <v>164</v>
      </c>
      <c r="C38" s="360"/>
      <c r="D38" s="360"/>
      <c r="E38" s="361" t="s">
        <v>165</v>
      </c>
      <c r="F38" s="220" t="s">
        <v>166</v>
      </c>
    </row>
    <row r="39" spans="2:7" ht="21.75" customHeight="1" x14ac:dyDescent="0.25">
      <c r="B39" s="360"/>
      <c r="C39" s="360"/>
      <c r="D39" s="360"/>
      <c r="E39" s="361"/>
      <c r="F39" s="220" t="s">
        <v>167</v>
      </c>
    </row>
    <row r="40" spans="2:7" ht="21.75" customHeight="1" x14ac:dyDescent="0.25">
      <c r="B40" s="360"/>
      <c r="C40" s="360"/>
      <c r="D40" s="360"/>
      <c r="E40" s="361"/>
      <c r="F40" s="220" t="s">
        <v>168</v>
      </c>
      <c r="G40" s="101"/>
    </row>
    <row r="41" spans="2:7" ht="21.75" customHeight="1" x14ac:dyDescent="0.25">
      <c r="B41" s="360"/>
      <c r="C41" s="360"/>
      <c r="D41" s="360"/>
      <c r="E41" s="361"/>
      <c r="F41" s="220" t="s">
        <v>169</v>
      </c>
      <c r="G41" s="101"/>
    </row>
    <row r="42" spans="2:7" ht="27" customHeight="1" x14ac:dyDescent="0.25">
      <c r="B42" s="360"/>
      <c r="C42" s="360"/>
      <c r="D42" s="360"/>
      <c r="E42" s="361"/>
      <c r="F42" s="220" t="s">
        <v>170</v>
      </c>
      <c r="G42" s="101"/>
    </row>
    <row r="43" spans="2:7" ht="21.75" customHeight="1" x14ac:dyDescent="0.25">
      <c r="B43" s="360"/>
      <c r="C43" s="360"/>
      <c r="D43" s="360"/>
      <c r="E43" s="361" t="s">
        <v>171</v>
      </c>
      <c r="F43" s="220" t="s">
        <v>172</v>
      </c>
      <c r="G43" s="101"/>
    </row>
    <row r="44" spans="2:7" ht="21.75" customHeight="1" x14ac:dyDescent="0.25">
      <c r="B44" s="360"/>
      <c r="C44" s="360"/>
      <c r="D44" s="360"/>
      <c r="E44" s="361"/>
      <c r="F44" s="220" t="s">
        <v>173</v>
      </c>
      <c r="G44" s="101"/>
    </row>
    <row r="45" spans="2:7" ht="21.75" customHeight="1" x14ac:dyDescent="0.25">
      <c r="B45" s="360"/>
      <c r="C45" s="360"/>
      <c r="D45" s="360"/>
      <c r="E45" s="361"/>
      <c r="F45" s="220" t="s">
        <v>174</v>
      </c>
      <c r="G45" s="101"/>
    </row>
    <row r="46" spans="2:7" ht="21.75" customHeight="1" x14ac:dyDescent="0.25">
      <c r="B46" s="360"/>
      <c r="C46" s="360"/>
      <c r="D46" s="360"/>
      <c r="E46" s="361"/>
      <c r="F46" s="220" t="s">
        <v>175</v>
      </c>
      <c r="G46" s="101"/>
    </row>
    <row r="47" spans="2:7" ht="24" customHeight="1" x14ac:dyDescent="0.25">
      <c r="B47" s="360"/>
      <c r="C47" s="360"/>
      <c r="D47" s="360"/>
      <c r="E47" s="361"/>
      <c r="F47" s="220" t="s">
        <v>176</v>
      </c>
      <c r="G47" s="101"/>
    </row>
    <row r="48" spans="2:7" ht="21.75" customHeight="1" x14ac:dyDescent="0.25">
      <c r="B48" s="360"/>
      <c r="C48" s="360"/>
      <c r="D48" s="360"/>
      <c r="E48" s="361" t="s">
        <v>177</v>
      </c>
      <c r="F48" s="220" t="s">
        <v>178</v>
      </c>
      <c r="G48" s="101"/>
    </row>
    <row r="49" spans="2:7" ht="26.25" customHeight="1" x14ac:dyDescent="0.25">
      <c r="B49" s="360"/>
      <c r="C49" s="360"/>
      <c r="D49" s="360"/>
      <c r="E49" s="361"/>
      <c r="F49" s="220" t="s">
        <v>179</v>
      </c>
      <c r="G49" s="101"/>
    </row>
    <row r="50" spans="2:7" ht="21.75" customHeight="1" x14ac:dyDescent="0.25">
      <c r="B50" s="360"/>
      <c r="C50" s="360"/>
      <c r="D50" s="360"/>
      <c r="E50" s="361"/>
      <c r="F50" s="220" t="s">
        <v>180</v>
      </c>
      <c r="G50" s="101"/>
    </row>
    <row r="51" spans="2:7" ht="26.25" customHeight="1" x14ac:dyDescent="0.25">
      <c r="B51" s="360" t="s">
        <v>181</v>
      </c>
      <c r="C51" s="360"/>
      <c r="D51" s="360"/>
      <c r="E51" s="361" t="s">
        <v>182</v>
      </c>
      <c r="F51" s="220" t="s">
        <v>183</v>
      </c>
      <c r="G51" s="101"/>
    </row>
    <row r="52" spans="2:7" ht="21.75" customHeight="1" x14ac:dyDescent="0.25">
      <c r="B52" s="360"/>
      <c r="C52" s="360"/>
      <c r="D52" s="360"/>
      <c r="E52" s="361"/>
      <c r="F52" s="220" t="s">
        <v>184</v>
      </c>
      <c r="G52" s="101"/>
    </row>
    <row r="53" spans="2:7" ht="21.75" customHeight="1" x14ac:dyDescent="0.25">
      <c r="B53" s="360"/>
      <c r="C53" s="360"/>
      <c r="D53" s="360"/>
      <c r="E53" s="361"/>
      <c r="F53" s="220" t="s">
        <v>185</v>
      </c>
      <c r="G53" s="101"/>
    </row>
    <row r="54" spans="2:7" ht="24.75" customHeight="1" x14ac:dyDescent="0.25">
      <c r="B54" s="360"/>
      <c r="C54" s="360"/>
      <c r="D54" s="360"/>
      <c r="E54" s="361"/>
      <c r="F54" s="220" t="s">
        <v>186</v>
      </c>
      <c r="G54" s="101"/>
    </row>
    <row r="55" spans="2:7" ht="21.75" customHeight="1" x14ac:dyDescent="0.25">
      <c r="B55" s="360"/>
      <c r="C55" s="360"/>
      <c r="D55" s="360"/>
      <c r="E55" s="361"/>
      <c r="F55" s="220" t="s">
        <v>187</v>
      </c>
      <c r="G55" s="101"/>
    </row>
    <row r="56" spans="2:7" ht="21.75" customHeight="1" x14ac:dyDescent="0.25">
      <c r="B56" s="360"/>
      <c r="C56" s="360"/>
      <c r="D56" s="360"/>
      <c r="E56" s="361"/>
      <c r="F56" s="220" t="s">
        <v>188</v>
      </c>
      <c r="G56" s="101"/>
    </row>
    <row r="57" spans="2:7" ht="26.25" customHeight="1" x14ac:dyDescent="0.25">
      <c r="B57" s="360"/>
      <c r="C57" s="360"/>
      <c r="D57" s="360"/>
      <c r="E57" s="361"/>
      <c r="F57" s="220" t="s">
        <v>189</v>
      </c>
      <c r="G57" s="101"/>
    </row>
    <row r="58" spans="2:7" ht="26.25" customHeight="1" x14ac:dyDescent="0.25">
      <c r="B58" s="360"/>
      <c r="C58" s="360"/>
      <c r="D58" s="360"/>
      <c r="E58" s="361" t="s">
        <v>191</v>
      </c>
      <c r="F58" s="220" t="s">
        <v>190</v>
      </c>
      <c r="G58" s="101"/>
    </row>
    <row r="59" spans="2:7" ht="21.75" customHeight="1" x14ac:dyDescent="0.25">
      <c r="B59" s="360"/>
      <c r="C59" s="360"/>
      <c r="D59" s="360"/>
      <c r="E59" s="361"/>
      <c r="F59" s="220" t="s">
        <v>192</v>
      </c>
      <c r="G59" s="101"/>
    </row>
    <row r="60" spans="2:7" ht="21.75" customHeight="1" x14ac:dyDescent="0.25">
      <c r="B60" s="360"/>
      <c r="C60" s="360"/>
      <c r="D60" s="360"/>
      <c r="E60" s="361"/>
      <c r="F60" s="220" t="s">
        <v>193</v>
      </c>
      <c r="G60" s="101"/>
    </row>
    <row r="61" spans="2:7" ht="21.75" customHeight="1" x14ac:dyDescent="0.25">
      <c r="B61" s="360"/>
      <c r="C61" s="360"/>
      <c r="D61" s="360"/>
      <c r="E61" s="361"/>
      <c r="F61" s="220" t="s">
        <v>194</v>
      </c>
      <c r="G61" s="101"/>
    </row>
    <row r="62" spans="2:7" ht="42" customHeight="1" x14ac:dyDescent="0.25">
      <c r="B62" s="360"/>
      <c r="C62" s="360"/>
      <c r="D62" s="360"/>
      <c r="E62" s="361"/>
      <c r="F62" s="220" t="s">
        <v>297</v>
      </c>
      <c r="G62" s="101"/>
    </row>
    <row r="64" spans="2:7" x14ac:dyDescent="0.25">
      <c r="B64" s="371" t="s">
        <v>195</v>
      </c>
      <c r="C64" s="371"/>
      <c r="D64" s="371"/>
      <c r="E64" s="371"/>
      <c r="F64" s="371"/>
    </row>
    <row r="65" spans="2:7" x14ac:dyDescent="0.25">
      <c r="B65" s="371"/>
      <c r="C65" s="371"/>
      <c r="D65" s="371"/>
      <c r="E65" s="371"/>
      <c r="F65" s="371"/>
    </row>
    <row r="66" spans="2:7" x14ac:dyDescent="0.25">
      <c r="B66" s="372" t="s">
        <v>113</v>
      </c>
      <c r="C66" s="372"/>
      <c r="D66" s="372"/>
      <c r="E66" s="372" t="s">
        <v>114</v>
      </c>
      <c r="F66" s="373" t="s">
        <v>66</v>
      </c>
    </row>
    <row r="67" spans="2:7" x14ac:dyDescent="0.25">
      <c r="B67" s="372"/>
      <c r="C67" s="372"/>
      <c r="D67" s="372"/>
      <c r="E67" s="372"/>
      <c r="F67" s="373"/>
    </row>
    <row r="68" spans="2:7" ht="18" customHeight="1" x14ac:dyDescent="0.25">
      <c r="B68" s="369" t="s">
        <v>196</v>
      </c>
      <c r="C68" s="369"/>
      <c r="D68" s="369"/>
      <c r="E68" s="370" t="s">
        <v>197</v>
      </c>
      <c r="F68" s="221" t="s">
        <v>198</v>
      </c>
    </row>
    <row r="69" spans="2:7" ht="18.75" customHeight="1" x14ac:dyDescent="0.25">
      <c r="B69" s="369"/>
      <c r="C69" s="369"/>
      <c r="D69" s="369"/>
      <c r="E69" s="370"/>
      <c r="F69" s="221" t="s">
        <v>199</v>
      </c>
    </row>
    <row r="70" spans="2:7" ht="18" customHeight="1" x14ac:dyDescent="0.25">
      <c r="B70" s="369"/>
      <c r="C70" s="369"/>
      <c r="D70" s="369"/>
      <c r="E70" s="370"/>
      <c r="F70" s="221" t="s">
        <v>200</v>
      </c>
      <c r="G70" s="101"/>
    </row>
    <row r="71" spans="2:7" ht="24" customHeight="1" x14ac:dyDescent="0.25">
      <c r="B71" s="369"/>
      <c r="C71" s="369"/>
      <c r="D71" s="369"/>
      <c r="E71" s="370"/>
      <c r="F71" s="221" t="s">
        <v>201</v>
      </c>
      <c r="G71" s="101"/>
    </row>
    <row r="72" spans="2:7" ht="20.25" customHeight="1" x14ac:dyDescent="0.25">
      <c r="B72" s="369"/>
      <c r="C72" s="369"/>
      <c r="D72" s="369"/>
      <c r="E72" s="370"/>
      <c r="F72" s="221" t="s">
        <v>202</v>
      </c>
      <c r="G72" s="101"/>
    </row>
    <row r="73" spans="2:7" ht="20.25" customHeight="1" x14ac:dyDescent="0.25">
      <c r="B73" s="369" t="s">
        <v>203</v>
      </c>
      <c r="C73" s="369"/>
      <c r="D73" s="369"/>
      <c r="E73" s="370" t="s">
        <v>204</v>
      </c>
      <c r="F73" s="221" t="s">
        <v>205</v>
      </c>
      <c r="G73" s="101"/>
    </row>
    <row r="74" spans="2:7" ht="24" customHeight="1" x14ac:dyDescent="0.25">
      <c r="B74" s="369"/>
      <c r="C74" s="369"/>
      <c r="D74" s="369"/>
      <c r="E74" s="370"/>
      <c r="F74" s="221" t="s">
        <v>206</v>
      </c>
      <c r="G74" s="101"/>
    </row>
    <row r="75" spans="2:7" ht="18" customHeight="1" x14ac:dyDescent="0.25">
      <c r="B75" s="369"/>
      <c r="C75" s="369"/>
      <c r="D75" s="369"/>
      <c r="E75" s="370"/>
      <c r="F75" s="221" t="s">
        <v>207</v>
      </c>
      <c r="G75" s="101"/>
    </row>
    <row r="76" spans="2:7" ht="24" customHeight="1" x14ac:dyDescent="0.25">
      <c r="B76" s="369"/>
      <c r="C76" s="369"/>
      <c r="D76" s="369"/>
      <c r="E76" s="370"/>
      <c r="F76" s="221" t="s">
        <v>208</v>
      </c>
      <c r="G76" s="101"/>
    </row>
    <row r="77" spans="2:7" ht="21" customHeight="1" x14ac:dyDescent="0.25">
      <c r="B77" s="369"/>
      <c r="C77" s="369"/>
      <c r="D77" s="369"/>
      <c r="E77" s="370" t="s">
        <v>209</v>
      </c>
      <c r="F77" s="221" t="s">
        <v>210</v>
      </c>
      <c r="G77" s="101"/>
    </row>
    <row r="78" spans="2:7" ht="19.5" customHeight="1" x14ac:dyDescent="0.25">
      <c r="B78" s="369"/>
      <c r="C78" s="369"/>
      <c r="D78" s="369"/>
      <c r="E78" s="370"/>
      <c r="F78" s="221" t="s">
        <v>211</v>
      </c>
      <c r="G78" s="101"/>
    </row>
    <row r="79" spans="2:7" ht="24" customHeight="1" x14ac:dyDescent="0.25">
      <c r="B79" s="369"/>
      <c r="C79" s="369"/>
      <c r="D79" s="369"/>
      <c r="E79" s="370"/>
      <c r="F79" s="221" t="s">
        <v>212</v>
      </c>
      <c r="G79" s="101"/>
    </row>
    <row r="80" spans="2:7" ht="24" customHeight="1" x14ac:dyDescent="0.25">
      <c r="B80" s="369"/>
      <c r="C80" s="369"/>
      <c r="D80" s="369"/>
      <c r="E80" s="370"/>
      <c r="F80" s="221" t="s">
        <v>213</v>
      </c>
      <c r="G80" s="101"/>
    </row>
    <row r="81" spans="2:7" ht="18" customHeight="1" x14ac:dyDescent="0.25">
      <c r="B81" s="369"/>
      <c r="C81" s="369"/>
      <c r="D81" s="369"/>
      <c r="E81" s="370"/>
      <c r="F81" s="221" t="s">
        <v>214</v>
      </c>
      <c r="G81" s="101"/>
    </row>
    <row r="82" spans="2:7" ht="19.5" customHeight="1" x14ac:dyDescent="0.25">
      <c r="B82" s="369"/>
      <c r="C82" s="369"/>
      <c r="D82" s="369"/>
      <c r="E82" s="370"/>
      <c r="F82" s="221" t="s">
        <v>215</v>
      </c>
      <c r="G82" s="101"/>
    </row>
    <row r="83" spans="2:7" ht="19.5" customHeight="1" x14ac:dyDescent="0.25">
      <c r="B83" s="369"/>
      <c r="C83" s="369"/>
      <c r="D83" s="369"/>
      <c r="E83" s="370" t="s">
        <v>216</v>
      </c>
      <c r="F83" s="221" t="s">
        <v>217</v>
      </c>
      <c r="G83" s="101"/>
    </row>
    <row r="84" spans="2:7" ht="20.25" customHeight="1" x14ac:dyDescent="0.25">
      <c r="B84" s="369"/>
      <c r="C84" s="369"/>
      <c r="D84" s="369"/>
      <c r="E84" s="370"/>
      <c r="F84" s="221" t="s">
        <v>218</v>
      </c>
      <c r="G84" s="101"/>
    </row>
    <row r="85" spans="2:7" ht="19.5" customHeight="1" x14ac:dyDescent="0.25">
      <c r="B85" s="369"/>
      <c r="C85" s="369"/>
      <c r="D85" s="369"/>
      <c r="E85" s="370"/>
      <c r="F85" s="221" t="s">
        <v>219</v>
      </c>
      <c r="G85" s="101"/>
    </row>
  </sheetData>
  <sheetProtection password="C493" sheet="1" objects="1" scenarios="1"/>
  <mergeCells count="37">
    <mergeCell ref="B1:F1"/>
    <mergeCell ref="B73:D85"/>
    <mergeCell ref="E73:E76"/>
    <mergeCell ref="E77:E82"/>
    <mergeCell ref="E83:E85"/>
    <mergeCell ref="B68:D72"/>
    <mergeCell ref="E68:E72"/>
    <mergeCell ref="B64:F65"/>
    <mergeCell ref="B66:D67"/>
    <mergeCell ref="E66:E67"/>
    <mergeCell ref="F66:F67"/>
    <mergeCell ref="E48:E50"/>
    <mergeCell ref="B51:D62"/>
    <mergeCell ref="E51:E57"/>
    <mergeCell ref="E58:E62"/>
    <mergeCell ref="E43:E47"/>
    <mergeCell ref="B38:D50"/>
    <mergeCell ref="E38:E42"/>
    <mergeCell ref="B3:F4"/>
    <mergeCell ref="B5:D6"/>
    <mergeCell ref="E5:E6"/>
    <mergeCell ref="F5:F6"/>
    <mergeCell ref="B7:D15"/>
    <mergeCell ref="E7:E9"/>
    <mergeCell ref="E10:E12"/>
    <mergeCell ref="E13:E15"/>
    <mergeCell ref="B25:D32"/>
    <mergeCell ref="E25:E29"/>
    <mergeCell ref="E30:E32"/>
    <mergeCell ref="B16:D24"/>
    <mergeCell ref="E16:E19"/>
    <mergeCell ref="E20:E24"/>
    <mergeCell ref="B2:F2"/>
    <mergeCell ref="B34:F35"/>
    <mergeCell ref="B36:D37"/>
    <mergeCell ref="E36:E37"/>
    <mergeCell ref="F36:F37"/>
  </mergeCells>
  <printOptions horizontalCentered="1"/>
  <pageMargins left="0.31496062992125984" right="0.31496062992125984" top="0.35433070866141736" bottom="0.35433070866141736" header="0.11811023622047245" footer="0.11811023622047245"/>
  <pageSetup scale="8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B1:G24"/>
  <sheetViews>
    <sheetView showGridLines="0" zoomScaleNormal="100" workbookViewId="0">
      <pane ySplit="8" topLeftCell="A9" activePane="bottomLeft" state="frozen"/>
      <selection pane="bottomLeft" activeCell="F9" sqref="F9"/>
    </sheetView>
  </sheetViews>
  <sheetFormatPr baseColWidth="10" defaultRowHeight="15" x14ac:dyDescent="0.25"/>
  <cols>
    <col min="1" max="1" width="1.85546875" style="101" customWidth="1"/>
    <col min="2" max="2" width="4.28515625" style="101" customWidth="1"/>
    <col min="3" max="3" width="11.7109375" style="101" customWidth="1"/>
    <col min="4" max="5" width="12" style="101" customWidth="1"/>
    <col min="6" max="6" width="99.5703125" style="101" customWidth="1"/>
    <col min="7" max="7" width="5.7109375" style="101" customWidth="1"/>
    <col min="8" max="16384" width="11.42578125" style="101"/>
  </cols>
  <sheetData>
    <row r="1" spans="2:7" ht="15.75" thickBot="1" x14ac:dyDescent="0.3"/>
    <row r="2" spans="2:7" x14ac:dyDescent="0.25">
      <c r="B2" s="535" t="s">
        <v>5</v>
      </c>
      <c r="C2" s="536"/>
      <c r="D2" s="541" t="str">
        <f>CONCATENATE('Datos Curso'!C5,"  ",'Datos Curso'!D5)</f>
        <v>Segundo  Trimestre</v>
      </c>
      <c r="E2" s="542"/>
      <c r="F2" s="86"/>
      <c r="G2" s="84"/>
    </row>
    <row r="3" spans="2:7" x14ac:dyDescent="0.25">
      <c r="B3" s="537" t="s">
        <v>14</v>
      </c>
      <c r="C3" s="538"/>
      <c r="D3" s="543" t="str">
        <f>CONCATENATE('Datos Curso'!C9,"  ",'Datos Curso'!D9)</f>
        <v>Medio Mayor  B</v>
      </c>
      <c r="E3" s="544"/>
      <c r="F3" s="87"/>
    </row>
    <row r="4" spans="2:7" x14ac:dyDescent="0.25">
      <c r="B4" s="537" t="s">
        <v>15</v>
      </c>
      <c r="C4" s="538"/>
      <c r="D4" s="543" t="str">
        <f>CONCATENATE('Datos Curso'!C12,"  ",'Datos Curso'!D12,"  ",'Datos Curso'!E12)</f>
        <v>Cecilia  Muñoz  Oses</v>
      </c>
      <c r="E4" s="544"/>
      <c r="F4" s="310" t="s">
        <v>304</v>
      </c>
      <c r="G4" s="84"/>
    </row>
    <row r="5" spans="2:7" ht="15.75" thickBot="1" x14ac:dyDescent="0.3">
      <c r="B5" s="539" t="s">
        <v>16</v>
      </c>
      <c r="C5" s="540"/>
      <c r="D5" s="533" t="str">
        <f>CONCATENATE('Datos Curso'!C14,"  ",'Datos Curso'!D14,"  ",'Datos Curso'!E14)</f>
        <v>Francisca  Araya  Muñoz</v>
      </c>
      <c r="E5" s="534"/>
      <c r="F5" s="88"/>
      <c r="G5" s="84"/>
    </row>
    <row r="7" spans="2:7" ht="15.75" thickBot="1" x14ac:dyDescent="0.3">
      <c r="B7" s="85" t="s">
        <v>64</v>
      </c>
      <c r="D7" s="84"/>
      <c r="E7" s="84"/>
      <c r="F7" s="84"/>
      <c r="G7" s="84"/>
    </row>
    <row r="8" spans="2:7" ht="15.75" thickBot="1" x14ac:dyDescent="0.3">
      <c r="B8" s="111" t="s">
        <v>63</v>
      </c>
      <c r="C8" s="112" t="s">
        <v>35</v>
      </c>
      <c r="D8" s="112" t="s">
        <v>36</v>
      </c>
      <c r="E8" s="113" t="s">
        <v>37</v>
      </c>
      <c r="F8" s="114" t="s">
        <v>46</v>
      </c>
    </row>
    <row r="9" spans="2:7" x14ac:dyDescent="0.25">
      <c r="B9" s="258">
        <v>1</v>
      </c>
      <c r="C9" s="259" t="str">
        <f>'Datos Curso'!C20</f>
        <v>Julieta</v>
      </c>
      <c r="D9" s="259" t="str">
        <f>'Datos Curso'!E20</f>
        <v>Brunet</v>
      </c>
      <c r="E9" s="260" t="str">
        <f>'Datos Curso'!F20</f>
        <v>Vidal</v>
      </c>
      <c r="F9" s="261"/>
    </row>
    <row r="10" spans="2:7" x14ac:dyDescent="0.25">
      <c r="B10" s="107">
        <v>2</v>
      </c>
      <c r="C10" s="175" t="str">
        <f>'Datos Curso'!C21</f>
        <v>Máximo</v>
      </c>
      <c r="D10" s="175" t="str">
        <f>'Datos Curso'!E21</f>
        <v>Martínez</v>
      </c>
      <c r="E10" s="176" t="str">
        <f>'Datos Curso'!F21</f>
        <v>Daza</v>
      </c>
      <c r="F10" s="108"/>
    </row>
    <row r="11" spans="2:7" x14ac:dyDescent="0.25">
      <c r="B11" s="105">
        <v>3</v>
      </c>
      <c r="C11" s="103" t="str">
        <f>'Datos Curso'!C22</f>
        <v>Cristian</v>
      </c>
      <c r="D11" s="103" t="str">
        <f>'Datos Curso'!E22</f>
        <v>Morales</v>
      </c>
      <c r="E11" s="104" t="str">
        <f>'Datos Curso'!F22</f>
        <v>Aranguis</v>
      </c>
      <c r="F11" s="106"/>
    </row>
    <row r="12" spans="2:7" x14ac:dyDescent="0.25">
      <c r="B12" s="107">
        <v>4</v>
      </c>
      <c r="C12" s="175" t="str">
        <f>'Datos Curso'!C23</f>
        <v xml:space="preserve">Ignacio </v>
      </c>
      <c r="D12" s="175" t="str">
        <f>'Datos Curso'!E23</f>
        <v xml:space="preserve">Ortega </v>
      </c>
      <c r="E12" s="176" t="str">
        <f>'Datos Curso'!F23</f>
        <v>Hidalgo</v>
      </c>
      <c r="F12" s="108"/>
    </row>
    <row r="13" spans="2:7" x14ac:dyDescent="0.25">
      <c r="B13" s="105">
        <v>5</v>
      </c>
      <c r="C13" s="103" t="str">
        <f>'Datos Curso'!C24</f>
        <v>Magdalena</v>
      </c>
      <c r="D13" s="103" t="str">
        <f>'Datos Curso'!E24</f>
        <v xml:space="preserve">Pérez </v>
      </c>
      <c r="E13" s="104" t="str">
        <f>'Datos Curso'!F24</f>
        <v>Garrido</v>
      </c>
      <c r="F13" s="106"/>
    </row>
    <row r="14" spans="2:7" x14ac:dyDescent="0.25">
      <c r="B14" s="107">
        <v>6</v>
      </c>
      <c r="C14" s="175" t="str">
        <f>'Datos Curso'!C25</f>
        <v xml:space="preserve">Matías </v>
      </c>
      <c r="D14" s="175" t="str">
        <f>'Datos Curso'!E25</f>
        <v>Riveros</v>
      </c>
      <c r="E14" s="176" t="str">
        <f>'Datos Curso'!F25</f>
        <v>Herrera</v>
      </c>
      <c r="F14" s="108"/>
    </row>
    <row r="15" spans="2:7" x14ac:dyDescent="0.25">
      <c r="B15" s="105">
        <v>7</v>
      </c>
      <c r="C15" s="103" t="str">
        <f>'Datos Curso'!C26</f>
        <v>Nicolás</v>
      </c>
      <c r="D15" s="103" t="str">
        <f>'Datos Curso'!E26</f>
        <v xml:space="preserve">Rojas </v>
      </c>
      <c r="E15" s="104" t="str">
        <f>'Datos Curso'!F26</f>
        <v>Gajardo</v>
      </c>
      <c r="F15" s="106"/>
    </row>
    <row r="16" spans="2:7" x14ac:dyDescent="0.25">
      <c r="B16" s="107">
        <v>8</v>
      </c>
      <c r="C16" s="175" t="str">
        <f>'Datos Curso'!C27</f>
        <v xml:space="preserve">Sofía </v>
      </c>
      <c r="D16" s="175" t="str">
        <f>'Datos Curso'!E27</f>
        <v>Sarabia</v>
      </c>
      <c r="E16" s="176" t="str">
        <f>'Datos Curso'!F27</f>
        <v>Ugalde</v>
      </c>
      <c r="F16" s="108"/>
    </row>
    <row r="17" spans="2:6" x14ac:dyDescent="0.25">
      <c r="B17" s="105">
        <v>9</v>
      </c>
      <c r="C17" s="103" t="str">
        <f>'Datos Curso'!C28</f>
        <v>Diego</v>
      </c>
      <c r="D17" s="103" t="str">
        <f>'Datos Curso'!E28</f>
        <v>Pavez</v>
      </c>
      <c r="E17" s="104" t="str">
        <f>'Datos Curso'!F28</f>
        <v>Arce</v>
      </c>
      <c r="F17" s="106"/>
    </row>
    <row r="18" spans="2:6" x14ac:dyDescent="0.25">
      <c r="B18" s="107">
        <v>10</v>
      </c>
      <c r="C18" s="175">
        <f>'Datos Curso'!C29</f>
        <v>0</v>
      </c>
      <c r="D18" s="175">
        <f>'Datos Curso'!E29</f>
        <v>0</v>
      </c>
      <c r="E18" s="176">
        <f>'Datos Curso'!F29</f>
        <v>0</v>
      </c>
      <c r="F18" s="108"/>
    </row>
    <row r="19" spans="2:6" x14ac:dyDescent="0.25">
      <c r="B19" s="105">
        <v>11</v>
      </c>
      <c r="C19" s="103">
        <f>'Datos Curso'!C30</f>
        <v>0</v>
      </c>
      <c r="D19" s="103">
        <f>'Datos Curso'!E30</f>
        <v>0</v>
      </c>
      <c r="E19" s="104">
        <f>'Datos Curso'!F30</f>
        <v>0</v>
      </c>
      <c r="F19" s="106"/>
    </row>
    <row r="20" spans="2:6" x14ac:dyDescent="0.25">
      <c r="B20" s="107">
        <v>12</v>
      </c>
      <c r="C20" s="175">
        <f>'Datos Curso'!C31</f>
        <v>0</v>
      </c>
      <c r="D20" s="175">
        <f>'Datos Curso'!E31</f>
        <v>0</v>
      </c>
      <c r="E20" s="176">
        <f>'Datos Curso'!F31</f>
        <v>0</v>
      </c>
      <c r="F20" s="108"/>
    </row>
    <row r="21" spans="2:6" x14ac:dyDescent="0.25">
      <c r="B21" s="105">
        <v>13</v>
      </c>
      <c r="C21" s="103">
        <f>'Datos Curso'!C32</f>
        <v>0</v>
      </c>
      <c r="D21" s="103">
        <f>'Datos Curso'!E32</f>
        <v>0</v>
      </c>
      <c r="E21" s="104">
        <f>'Datos Curso'!F32</f>
        <v>0</v>
      </c>
      <c r="F21" s="106"/>
    </row>
    <row r="22" spans="2:6" x14ac:dyDescent="0.25">
      <c r="B22" s="107">
        <v>14</v>
      </c>
      <c r="C22" s="175">
        <f>'Datos Curso'!C33</f>
        <v>0</v>
      </c>
      <c r="D22" s="175">
        <f>'Datos Curso'!E33</f>
        <v>0</v>
      </c>
      <c r="E22" s="176">
        <f>'Datos Curso'!F33</f>
        <v>0</v>
      </c>
      <c r="F22" s="108"/>
    </row>
    <row r="23" spans="2:6" x14ac:dyDescent="0.25">
      <c r="B23" s="105">
        <v>15</v>
      </c>
      <c r="C23" s="103">
        <f>'Datos Curso'!C34</f>
        <v>0</v>
      </c>
      <c r="D23" s="103">
        <f>'Datos Curso'!E34</f>
        <v>0</v>
      </c>
      <c r="E23" s="104">
        <f>'Datos Curso'!F34</f>
        <v>0</v>
      </c>
      <c r="F23" s="106"/>
    </row>
    <row r="24" spans="2:6" ht="15.75" thickBot="1" x14ac:dyDescent="0.3">
      <c r="B24" s="109">
        <v>16</v>
      </c>
      <c r="C24" s="262">
        <f>'Datos Curso'!C35</f>
        <v>0</v>
      </c>
      <c r="D24" s="262">
        <f>'Datos Curso'!E35</f>
        <v>0</v>
      </c>
      <c r="E24" s="263">
        <f>'Datos Curso'!F35</f>
        <v>0</v>
      </c>
      <c r="F24" s="110"/>
    </row>
  </sheetData>
  <sheetProtection password="C493" sheet="1" objects="1" scenarios="1"/>
  <mergeCells count="8">
    <mergeCell ref="B5:C5"/>
    <mergeCell ref="D5:E5"/>
    <mergeCell ref="B2:C2"/>
    <mergeCell ref="D2:E2"/>
    <mergeCell ref="B3:C3"/>
    <mergeCell ref="D3:E3"/>
    <mergeCell ref="B4:C4"/>
    <mergeCell ref="D4:E4"/>
  </mergeCells>
  <pageMargins left="0.51181102362204722" right="0.51181102362204722" top="0.74803149606299213" bottom="0.74803149606299213" header="0.31496062992125984" footer="0.31496062992125984"/>
  <pageSetup scale="9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31"/>
  <sheetViews>
    <sheetView showGridLines="0" zoomScaleNormal="100" workbookViewId="0">
      <pane ySplit="11" topLeftCell="A12" activePane="bottomLeft" state="frozen"/>
      <selection pane="bottomLeft" activeCell="K12" sqref="K12"/>
    </sheetView>
  </sheetViews>
  <sheetFormatPr baseColWidth="10" defaultRowHeight="15" x14ac:dyDescent="0.25"/>
  <cols>
    <col min="1" max="1" width="2.140625" style="101" customWidth="1"/>
    <col min="2" max="2" width="11.42578125" style="101" customWidth="1"/>
    <col min="3" max="3" width="6.42578125" style="101" customWidth="1"/>
    <col min="4" max="4" width="2.42578125" style="101" customWidth="1"/>
    <col min="5" max="5" width="8.28515625" style="101" customWidth="1"/>
    <col min="6" max="6" width="46.28515625" style="101" customWidth="1"/>
    <col min="7" max="9" width="3.42578125" style="101" customWidth="1"/>
    <col min="10" max="10" width="3.85546875" style="101" bestFit="1" customWidth="1"/>
    <col min="11" max="15" width="3.42578125" style="101" customWidth="1"/>
    <col min="16" max="16" width="4.140625" style="101" bestFit="1" customWidth="1"/>
    <col min="17" max="21" width="3.42578125" style="101" customWidth="1"/>
    <col min="22" max="22" width="4.140625" style="101" bestFit="1" customWidth="1"/>
    <col min="23" max="26" width="3.85546875" style="101" customWidth="1"/>
    <col min="27" max="27" width="1.85546875" style="101" customWidth="1"/>
    <col min="28" max="32" width="4.7109375" style="101" customWidth="1"/>
    <col min="33" max="16384" width="11.42578125" style="101"/>
  </cols>
  <sheetData>
    <row r="1" spans="1:32" ht="15.75" thickBot="1" x14ac:dyDescent="0.3">
      <c r="A1" s="3"/>
      <c r="B1" s="268"/>
      <c r="C1" s="268"/>
      <c r="D1" s="268"/>
      <c r="E1" s="268"/>
      <c r="F1" s="2"/>
      <c r="G1" s="268"/>
      <c r="H1" s="268"/>
      <c r="I1" s="268"/>
      <c r="J1" s="268"/>
      <c r="K1" s="268"/>
      <c r="L1" s="268"/>
      <c r="M1" s="268"/>
      <c r="N1" s="268"/>
      <c r="O1" s="268"/>
      <c r="P1" s="268"/>
      <c r="Q1" s="268"/>
      <c r="R1" s="268"/>
      <c r="S1" s="268"/>
      <c r="T1" s="268"/>
      <c r="U1" s="268"/>
      <c r="V1" s="268"/>
      <c r="W1" s="268"/>
      <c r="X1" s="3"/>
      <c r="Y1" s="3"/>
      <c r="Z1" s="3"/>
      <c r="AA1" s="3"/>
      <c r="AB1" s="3"/>
      <c r="AC1" s="3"/>
      <c r="AD1" s="268"/>
      <c r="AE1" s="268"/>
      <c r="AF1" s="3"/>
    </row>
    <row r="2" spans="1:32" ht="15.75" thickBot="1" x14ac:dyDescent="0.3">
      <c r="A2" s="3"/>
      <c r="B2" s="4" t="s">
        <v>0</v>
      </c>
      <c r="C2" s="5"/>
      <c r="D2" s="5"/>
      <c r="E2" s="6"/>
      <c r="F2" s="7">
        <f>COUNTA('Datos Curso'!C20:C35)</f>
        <v>9</v>
      </c>
      <c r="G2" s="8">
        <v>1</v>
      </c>
      <c r="H2" s="9">
        <v>2</v>
      </c>
      <c r="I2" s="10">
        <v>3</v>
      </c>
      <c r="J2" s="9">
        <v>4</v>
      </c>
      <c r="K2" s="10">
        <v>5</v>
      </c>
      <c r="L2" s="9">
        <v>6</v>
      </c>
      <c r="M2" s="10">
        <v>7</v>
      </c>
      <c r="N2" s="9">
        <v>8</v>
      </c>
      <c r="O2" s="10">
        <v>9</v>
      </c>
      <c r="P2" s="9">
        <v>10</v>
      </c>
      <c r="Q2" s="10">
        <v>11</v>
      </c>
      <c r="R2" s="9">
        <v>12</v>
      </c>
      <c r="S2" s="10">
        <v>13</v>
      </c>
      <c r="T2" s="9">
        <v>14</v>
      </c>
      <c r="U2" s="10">
        <v>15</v>
      </c>
      <c r="V2" s="11">
        <v>16</v>
      </c>
      <c r="W2" s="268"/>
      <c r="X2" s="3"/>
      <c r="Y2" s="3"/>
      <c r="Z2" s="3"/>
      <c r="AA2" s="3"/>
      <c r="AB2" s="3"/>
      <c r="AC2" s="3"/>
      <c r="AD2" s="268"/>
      <c r="AE2" s="268"/>
      <c r="AF2" s="3"/>
    </row>
    <row r="3" spans="1:32" x14ac:dyDescent="0.25">
      <c r="A3" s="3"/>
      <c r="B3" s="131" t="s">
        <v>1</v>
      </c>
      <c r="C3" s="132"/>
      <c r="D3" s="132"/>
      <c r="E3" s="133"/>
      <c r="F3" s="336">
        <f>COUNTA(Indicadores!F7:F32)</f>
        <v>26</v>
      </c>
      <c r="G3" s="417" t="str">
        <f>CONCATENATE('Datos Curso'!$C20,"  ",'Datos Curso'!$E20,"  ",'Datos Curso'!$F20)</f>
        <v>Julieta  Brunet  Vidal</v>
      </c>
      <c r="H3" s="420" t="str">
        <f>CONCATENATE('Datos Curso'!$C21,"  ",'Datos Curso'!$E21,"  ",'Datos Curso'!$F21)</f>
        <v>Máximo  Martínez  Daza</v>
      </c>
      <c r="I3" s="417" t="str">
        <f>CONCATENATE('Datos Curso'!$C22,"  ",'Datos Curso'!$E22,"  ",'Datos Curso'!$F22)</f>
        <v>Cristian  Morales  Aranguis</v>
      </c>
      <c r="J3" s="420" t="str">
        <f>CONCATENATE('Datos Curso'!$C23,"  ",'Datos Curso'!$E23,"  ",'Datos Curso'!$F23)</f>
        <v>Ignacio   Ortega   Hidalgo</v>
      </c>
      <c r="K3" s="417" t="str">
        <f>CONCATENATE('Datos Curso'!$C24,"  ",'Datos Curso'!$E24,"  ",'Datos Curso'!$F24)</f>
        <v>Magdalena  Pérez   Garrido</v>
      </c>
      <c r="L3" s="420" t="str">
        <f>CONCATENATE('Datos Curso'!$C25,"  ",'Datos Curso'!$E25,"  ",'Datos Curso'!$F25)</f>
        <v>Matías   Riveros  Herrera</v>
      </c>
      <c r="M3" s="417" t="str">
        <f>CONCATENATE('Datos Curso'!$C26,"  ",'Datos Curso'!$E26,"  ",'Datos Curso'!$F26)</f>
        <v>Nicolás  Rojas   Gajardo</v>
      </c>
      <c r="N3" s="420" t="str">
        <f>CONCATENATE('Datos Curso'!$C27,"  ",'Datos Curso'!$E27,"  ",'Datos Curso'!$F27)</f>
        <v>Sofía   Sarabia  Ugalde</v>
      </c>
      <c r="O3" s="417" t="str">
        <f>CONCATENATE('Datos Curso'!$C28,"  ",'Datos Curso'!$E28,"  ",'Datos Curso'!$F28)</f>
        <v>Diego  Pavez  Arce</v>
      </c>
      <c r="P3" s="420" t="str">
        <f>CONCATENATE('Datos Curso'!$C29,"  ",'Datos Curso'!$E29,"  ",'Datos Curso'!$F29)</f>
        <v xml:space="preserve">    </v>
      </c>
      <c r="Q3" s="417" t="str">
        <f>CONCATENATE('Datos Curso'!$C30,"  ",'Datos Curso'!$E30,"  ",'Datos Curso'!$F30)</f>
        <v xml:space="preserve">    </v>
      </c>
      <c r="R3" s="420" t="str">
        <f>CONCATENATE('Datos Curso'!$C31,"  ",'Datos Curso'!$E31,"  ",'Datos Curso'!$F31)</f>
        <v xml:space="preserve">    </v>
      </c>
      <c r="S3" s="417" t="str">
        <f>CONCATENATE('Datos Curso'!$C32,"  ",'Datos Curso'!$E32,"  ",'Datos Curso'!$F32)</f>
        <v xml:space="preserve">    </v>
      </c>
      <c r="T3" s="420" t="str">
        <f>CONCATENATE('Datos Curso'!$C33,"  ",'Datos Curso'!$E33,"  ",'Datos Curso'!$F33)</f>
        <v xml:space="preserve">    </v>
      </c>
      <c r="U3" s="417" t="str">
        <f>CONCATENATE('Datos Curso'!$C34,"  ",'Datos Curso'!$E34,"  ",'Datos Curso'!$F34)</f>
        <v xml:space="preserve">    </v>
      </c>
      <c r="V3" s="506" t="str">
        <f>CONCATENATE('Datos Curso'!$C35,"  ",'Datos Curso'!$E35,"  ",'Datos Curso'!$F35)</f>
        <v xml:space="preserve">    </v>
      </c>
      <c r="W3" s="390" t="s">
        <v>304</v>
      </c>
      <c r="X3" s="391"/>
      <c r="Y3" s="391"/>
      <c r="Z3" s="391"/>
      <c r="AA3" s="391"/>
      <c r="AB3" s="391"/>
      <c r="AC3" s="391"/>
      <c r="AD3" s="391"/>
      <c r="AE3" s="391"/>
      <c r="AF3" s="391"/>
    </row>
    <row r="4" spans="1:32" x14ac:dyDescent="0.25">
      <c r="A4" s="3"/>
      <c r="B4" s="131" t="s">
        <v>2</v>
      </c>
      <c r="C4" s="132"/>
      <c r="D4" s="132"/>
      <c r="E4" s="133"/>
      <c r="F4" s="336">
        <f>COUNTA(Indicadores!F38:F62)</f>
        <v>25</v>
      </c>
      <c r="G4" s="418"/>
      <c r="H4" s="421"/>
      <c r="I4" s="418"/>
      <c r="J4" s="421"/>
      <c r="K4" s="418"/>
      <c r="L4" s="421"/>
      <c r="M4" s="418"/>
      <c r="N4" s="421"/>
      <c r="O4" s="418"/>
      <c r="P4" s="421"/>
      <c r="Q4" s="418"/>
      <c r="R4" s="421"/>
      <c r="S4" s="418"/>
      <c r="T4" s="421"/>
      <c r="U4" s="418"/>
      <c r="V4" s="507"/>
      <c r="W4" s="268"/>
      <c r="X4" s="3"/>
      <c r="Y4" s="3"/>
      <c r="Z4" s="3"/>
      <c r="AA4" s="3"/>
      <c r="AB4" s="3"/>
      <c r="AC4" s="3"/>
      <c r="AD4" s="268"/>
      <c r="AE4" s="268"/>
      <c r="AF4" s="3"/>
    </row>
    <row r="5" spans="1:32" ht="15.75" thickBot="1" x14ac:dyDescent="0.3">
      <c r="A5" s="3"/>
      <c r="B5" s="131" t="s">
        <v>3</v>
      </c>
      <c r="C5" s="132"/>
      <c r="D5" s="132"/>
      <c r="E5" s="133"/>
      <c r="F5" s="335">
        <f>COUNTA(Indicadores!F68:F85)</f>
        <v>18</v>
      </c>
      <c r="G5" s="418"/>
      <c r="H5" s="421"/>
      <c r="I5" s="418"/>
      <c r="J5" s="421"/>
      <c r="K5" s="418"/>
      <c r="L5" s="421"/>
      <c r="M5" s="418"/>
      <c r="N5" s="421"/>
      <c r="O5" s="418"/>
      <c r="P5" s="421"/>
      <c r="Q5" s="418"/>
      <c r="R5" s="421"/>
      <c r="S5" s="418"/>
      <c r="T5" s="421"/>
      <c r="U5" s="418"/>
      <c r="V5" s="507"/>
      <c r="W5" s="268"/>
      <c r="X5" s="268"/>
      <c r="Y5" s="268"/>
      <c r="Z5" s="268"/>
      <c r="AA5" s="3"/>
      <c r="AB5" s="268"/>
      <c r="AC5" s="268"/>
      <c r="AD5" s="268"/>
      <c r="AE5" s="268"/>
      <c r="AF5" s="3"/>
    </row>
    <row r="6" spans="1:32" ht="16.5" customHeight="1" thickBot="1" x14ac:dyDescent="0.3">
      <c r="A6" s="3"/>
      <c r="B6" s="134" t="s">
        <v>4</v>
      </c>
      <c r="C6" s="135"/>
      <c r="D6" s="135"/>
      <c r="E6" s="136"/>
      <c r="F6" s="12">
        <f>SUM(F3:F5)</f>
        <v>69</v>
      </c>
      <c r="G6" s="418"/>
      <c r="H6" s="421"/>
      <c r="I6" s="418"/>
      <c r="J6" s="421"/>
      <c r="K6" s="418"/>
      <c r="L6" s="421"/>
      <c r="M6" s="418"/>
      <c r="N6" s="421"/>
      <c r="O6" s="418"/>
      <c r="P6" s="421"/>
      <c r="Q6" s="418"/>
      <c r="R6" s="421"/>
      <c r="S6" s="418"/>
      <c r="T6" s="421"/>
      <c r="U6" s="418"/>
      <c r="V6" s="507"/>
      <c r="W6" s="168"/>
      <c r="X6" s="13"/>
      <c r="Y6" s="14"/>
      <c r="Z6" s="15"/>
      <c r="AA6" s="3"/>
      <c r="AB6" s="408" t="s">
        <v>10</v>
      </c>
      <c r="AC6" s="407" t="s">
        <v>265</v>
      </c>
      <c r="AD6" s="406" t="s">
        <v>266</v>
      </c>
      <c r="AE6" s="403" t="s">
        <v>13</v>
      </c>
      <c r="AF6" s="392" t="s">
        <v>29</v>
      </c>
    </row>
    <row r="7" spans="1:32" ht="15" customHeight="1" x14ac:dyDescent="0.25">
      <c r="A7" s="3"/>
      <c r="B7" s="100" t="s">
        <v>5</v>
      </c>
      <c r="C7" s="509" t="str">
        <f>CONCATENATE('Datos Curso'!C6," ",'Datos Curso'!D6)</f>
        <v>Tercer Trimestre</v>
      </c>
      <c r="D7" s="510"/>
      <c r="E7" s="510"/>
      <c r="F7" s="511"/>
      <c r="G7" s="418"/>
      <c r="H7" s="421"/>
      <c r="I7" s="418"/>
      <c r="J7" s="421"/>
      <c r="K7" s="418"/>
      <c r="L7" s="421"/>
      <c r="M7" s="418"/>
      <c r="N7" s="421"/>
      <c r="O7" s="418"/>
      <c r="P7" s="421"/>
      <c r="Q7" s="418"/>
      <c r="R7" s="421"/>
      <c r="S7" s="418"/>
      <c r="T7" s="421"/>
      <c r="U7" s="418"/>
      <c r="V7" s="507"/>
      <c r="W7" s="395" t="s">
        <v>6</v>
      </c>
      <c r="X7" s="397" t="s">
        <v>264</v>
      </c>
      <c r="Y7" s="399" t="s">
        <v>263</v>
      </c>
      <c r="Z7" s="401" t="s">
        <v>9</v>
      </c>
      <c r="AA7" s="3"/>
      <c r="AB7" s="409"/>
      <c r="AC7" s="397"/>
      <c r="AD7" s="399"/>
      <c r="AE7" s="404"/>
      <c r="AF7" s="393"/>
    </row>
    <row r="8" spans="1:32" x14ac:dyDescent="0.25">
      <c r="A8" s="3"/>
      <c r="B8" s="16" t="s">
        <v>14</v>
      </c>
      <c r="C8" s="512" t="str">
        <f>CONCATENATE('Datos Curso'!C9," ",'Datos Curso'!D9)</f>
        <v>Medio Mayor B</v>
      </c>
      <c r="D8" s="513"/>
      <c r="E8" s="513"/>
      <c r="F8" s="514"/>
      <c r="G8" s="418"/>
      <c r="H8" s="421"/>
      <c r="I8" s="418"/>
      <c r="J8" s="421"/>
      <c r="K8" s="418"/>
      <c r="L8" s="421"/>
      <c r="M8" s="418"/>
      <c r="N8" s="421"/>
      <c r="O8" s="418"/>
      <c r="P8" s="421"/>
      <c r="Q8" s="418"/>
      <c r="R8" s="421"/>
      <c r="S8" s="418"/>
      <c r="T8" s="421"/>
      <c r="U8" s="418"/>
      <c r="V8" s="507"/>
      <c r="W8" s="395"/>
      <c r="X8" s="397"/>
      <c r="Y8" s="399"/>
      <c r="Z8" s="401"/>
      <c r="AA8" s="3"/>
      <c r="AB8" s="409"/>
      <c r="AC8" s="397"/>
      <c r="AD8" s="399"/>
      <c r="AE8" s="404"/>
      <c r="AF8" s="393"/>
    </row>
    <row r="9" spans="1:32" x14ac:dyDescent="0.25">
      <c r="A9" s="3"/>
      <c r="B9" s="16" t="s">
        <v>15</v>
      </c>
      <c r="C9" s="512" t="str">
        <f>CONCATENATE('Datos Curso'!C12," ",'Datos Curso'!D12," ",'Datos Curso'!E12)</f>
        <v>Cecilia Muñoz Oses</v>
      </c>
      <c r="D9" s="513"/>
      <c r="E9" s="513"/>
      <c r="F9" s="514"/>
      <c r="G9" s="418"/>
      <c r="H9" s="421"/>
      <c r="I9" s="418"/>
      <c r="J9" s="421"/>
      <c r="K9" s="418"/>
      <c r="L9" s="421"/>
      <c r="M9" s="418"/>
      <c r="N9" s="421"/>
      <c r="O9" s="418"/>
      <c r="P9" s="421"/>
      <c r="Q9" s="418"/>
      <c r="R9" s="421"/>
      <c r="S9" s="418"/>
      <c r="T9" s="421"/>
      <c r="U9" s="418"/>
      <c r="V9" s="507"/>
      <c r="W9" s="395"/>
      <c r="X9" s="397"/>
      <c r="Y9" s="399"/>
      <c r="Z9" s="401"/>
      <c r="AA9" s="3"/>
      <c r="AB9" s="409"/>
      <c r="AC9" s="397"/>
      <c r="AD9" s="399"/>
      <c r="AE9" s="404"/>
      <c r="AF9" s="393"/>
    </row>
    <row r="10" spans="1:32" ht="15.75" thickBot="1" x14ac:dyDescent="0.3">
      <c r="A10" s="3"/>
      <c r="B10" s="16" t="s">
        <v>16</v>
      </c>
      <c r="C10" s="515" t="str">
        <f>CONCATENATE('Datos Curso'!C14," ",'Datos Curso'!D14," ",'Datos Curso'!E14)</f>
        <v>Francisca Araya Muñoz</v>
      </c>
      <c r="D10" s="516"/>
      <c r="E10" s="516"/>
      <c r="F10" s="517"/>
      <c r="G10" s="419"/>
      <c r="H10" s="422"/>
      <c r="I10" s="419"/>
      <c r="J10" s="422"/>
      <c r="K10" s="419"/>
      <c r="L10" s="422"/>
      <c r="M10" s="419"/>
      <c r="N10" s="422"/>
      <c r="O10" s="419"/>
      <c r="P10" s="422"/>
      <c r="Q10" s="419"/>
      <c r="R10" s="422"/>
      <c r="S10" s="419"/>
      <c r="T10" s="422"/>
      <c r="U10" s="419"/>
      <c r="V10" s="508"/>
      <c r="W10" s="396"/>
      <c r="X10" s="398"/>
      <c r="Y10" s="400"/>
      <c r="Z10" s="402"/>
      <c r="AA10" s="3"/>
      <c r="AB10" s="410"/>
      <c r="AC10" s="398"/>
      <c r="AD10" s="400"/>
      <c r="AE10" s="405"/>
      <c r="AF10" s="394"/>
    </row>
    <row r="11" spans="1:32" ht="15.75" thickBot="1" x14ac:dyDescent="0.3">
      <c r="A11" s="3"/>
      <c r="B11" s="137" t="s">
        <v>17</v>
      </c>
      <c r="C11" s="518" t="s">
        <v>18</v>
      </c>
      <c r="D11" s="519"/>
      <c r="E11" s="138" t="s">
        <v>19</v>
      </c>
      <c r="F11" s="226" t="s">
        <v>20</v>
      </c>
      <c r="G11" s="102"/>
      <c r="H11" s="17" t="s">
        <v>267</v>
      </c>
      <c r="I11" s="17"/>
      <c r="J11" s="17"/>
      <c r="L11" s="17" t="s">
        <v>268</v>
      </c>
      <c r="M11" s="17"/>
      <c r="N11" s="17"/>
      <c r="O11" s="17"/>
      <c r="Q11" s="17" t="s">
        <v>269</v>
      </c>
      <c r="R11" s="17"/>
      <c r="S11" s="17"/>
      <c r="T11" s="17"/>
      <c r="V11" s="17" t="s">
        <v>270</v>
      </c>
      <c r="W11" s="222"/>
      <c r="X11" s="222"/>
      <c r="Y11" s="18"/>
      <c r="Z11" s="18"/>
      <c r="AA11" s="3"/>
      <c r="AB11" s="18"/>
      <c r="AC11" s="18"/>
      <c r="AD11" s="18"/>
      <c r="AE11" s="18"/>
      <c r="AF11" s="3"/>
    </row>
    <row r="12" spans="1:32" ht="51.75" customHeight="1" x14ac:dyDescent="0.25">
      <c r="A12" s="3"/>
      <c r="B12" s="411" t="str">
        <f>Indicadores!B3</f>
        <v>AMBITO: FORMACION PERSONAL Y SOCIAL</v>
      </c>
      <c r="C12" s="497" t="str">
        <f>Indicadores!B7</f>
        <v>AUTONOMIA</v>
      </c>
      <c r="D12" s="498"/>
      <c r="E12" s="414" t="str">
        <f>Indicadores!E7</f>
        <v>MOTRICIDAD</v>
      </c>
      <c r="F12" s="235" t="str">
        <f>Indicadores!F7</f>
        <v>Corre con un implemento liviano, alternando velocidad y dirección. Por ejemplo, siguiendo instrucciones, corre con una pelota rápido y luego lento, hacia la derecha y luego a la izquierda.</v>
      </c>
      <c r="G12" s="139">
        <v>3</v>
      </c>
      <c r="H12" s="139">
        <v>2</v>
      </c>
      <c r="I12" s="139">
        <v>2</v>
      </c>
      <c r="J12" s="139">
        <v>2</v>
      </c>
      <c r="K12" s="317">
        <v>2</v>
      </c>
      <c r="L12" s="317">
        <v>2</v>
      </c>
      <c r="M12" s="317">
        <v>2</v>
      </c>
      <c r="N12" s="317">
        <v>2</v>
      </c>
      <c r="O12" s="317">
        <v>2</v>
      </c>
      <c r="P12" s="317"/>
      <c r="Q12" s="317"/>
      <c r="R12" s="317"/>
      <c r="S12" s="317"/>
      <c r="T12" s="317"/>
      <c r="U12" s="317"/>
      <c r="V12" s="317"/>
      <c r="W12" s="227">
        <f>COUNTIF($G12:$V12,"=3")</f>
        <v>1</v>
      </c>
      <c r="X12" s="20">
        <f>COUNTIF($G12:$V12,"=2")</f>
        <v>8</v>
      </c>
      <c r="Y12" s="41">
        <f>COUNTIF($G12:$V12,"=1")</f>
        <v>0</v>
      </c>
      <c r="Z12" s="21">
        <f>COUNTIF($G12:$V12,"=0")</f>
        <v>0</v>
      </c>
      <c r="AA12" s="22"/>
      <c r="AB12" s="23">
        <f>IF(ISERROR(COUNTIF($G12:$V12,"=3")/(16-(COUNTBLANK('Datos Curso'!$C$20:$C$35)))),"",(COUNTIF($G12:$V12,"=3")/(16-(COUNTBLANK('Datos Curso'!$C$20:$C$35)))))</f>
        <v>0.1111111111111111</v>
      </c>
      <c r="AC12" s="24">
        <f>IF(ISERROR(COUNTIF($G12:$V12,"=2")/(16-COUNTBLANK('Datos Curso'!$C$20:$C$35))),"",(COUNTIF($G12:$V12,"=2")/(16-COUNTBLANK('Datos Curso'!$C$20:$C$35))))</f>
        <v>0.88888888888888884</v>
      </c>
      <c r="AD12" s="25">
        <f>IF(ISERROR(COUNTIF($G12:$V12,"=1")/(16-COUNTBLANK('Datos Curso'!$C$20:$C$35))), "",(COUNTIF($G12:$V12,"=1")/(16-COUNTBLANK('Datos Curso'!$C$20:$C$35))))</f>
        <v>0</v>
      </c>
      <c r="AE12" s="229">
        <f>IF(ISERROR(COUNTIF($G12:$V12,"=0")/(16-COUNTBLANK('Datos Curso'!$C$20:$C$35))), "",(COUNTIF($G12:$V12,"=0")/(16-COUNTBLANK('Datos Curso'!$C$20:$C$35))))</f>
        <v>0</v>
      </c>
      <c r="AF12" s="140">
        <f>SUM(AB12:AE12)</f>
        <v>1</v>
      </c>
    </row>
    <row r="13" spans="1:32" ht="38.25" x14ac:dyDescent="0.25">
      <c r="A13" s="3"/>
      <c r="B13" s="412"/>
      <c r="C13" s="499"/>
      <c r="D13" s="500"/>
      <c r="E13" s="415"/>
      <c r="F13" s="234" t="str">
        <f>Indicadores!F8</f>
        <v xml:space="preserve">Menciona para qué sirven al menos tres partes de su cuerpo. Por ejemplo, “con los ojos puedo mirar, mi nariz me sirve para oler y la boca para comer”. </v>
      </c>
      <c r="G13" s="142">
        <v>2</v>
      </c>
      <c r="H13" s="142">
        <v>2</v>
      </c>
      <c r="I13" s="142">
        <v>2</v>
      </c>
      <c r="J13" s="142">
        <v>2</v>
      </c>
      <c r="K13" s="318">
        <v>2</v>
      </c>
      <c r="L13" s="318">
        <v>2</v>
      </c>
      <c r="M13" s="318">
        <v>2</v>
      </c>
      <c r="N13" s="318">
        <v>2</v>
      </c>
      <c r="O13" s="318">
        <v>2</v>
      </c>
      <c r="P13" s="318"/>
      <c r="Q13" s="318"/>
      <c r="R13" s="318"/>
      <c r="S13" s="318"/>
      <c r="T13" s="318"/>
      <c r="U13" s="318"/>
      <c r="V13" s="318"/>
      <c r="W13" s="223">
        <f t="shared" ref="W13:W37" si="0">COUNTIF($G13:$V13,"=3")</f>
        <v>0</v>
      </c>
      <c r="X13" s="42">
        <f t="shared" ref="X13:X37" si="1">COUNTIF($G13:$V13,"=2")</f>
        <v>9</v>
      </c>
      <c r="Y13" s="43">
        <f t="shared" ref="Y13:Y37" si="2">COUNTIF($G13:$V13,"=1")</f>
        <v>0</v>
      </c>
      <c r="Z13" s="26">
        <f t="shared" ref="Z13:Z37" si="3">COUNTIF($G13:$V13,"=0")</f>
        <v>0</v>
      </c>
      <c r="AA13" s="22"/>
      <c r="AB13" s="27">
        <f>IF(ISERROR(COUNTIF($G13:$V13,"=3")/(16-(COUNTBLANK('Datos Curso'!$C$20:$C$35)))),"",(COUNTIF($G13:$V13,"=3")/(16-(COUNTBLANK('Datos Curso'!$C$20:$C$35)))))</f>
        <v>0</v>
      </c>
      <c r="AC13" s="28">
        <f>IF(ISERROR(COUNTIF($G13:$V13,"=2")/(16-COUNTBLANK('Datos Curso'!$C$20:$C$35))),"",(COUNTIF($G13:$V13,"=2")/(16-COUNTBLANK('Datos Curso'!$C$20:$C$35))))</f>
        <v>1</v>
      </c>
      <c r="AD13" s="29">
        <f>IF(ISERROR(COUNTIF($G13:$V13,"=1")/(16-COUNTBLANK('Datos Curso'!$C$20:$C$35))), "",(COUNTIF($G13:$V13,"=1")/(16-COUNTBLANK('Datos Curso'!$C$20:$C$35))))</f>
        <v>0</v>
      </c>
      <c r="AE13" s="225">
        <f>IF(ISERROR(COUNTIF($G13:$V13,"=0")/(16-COUNTBLANK('Datos Curso'!$C$20:$C$35))), "",(COUNTIF($G13:$V13,"=0")/(16-COUNTBLANK('Datos Curso'!$C$20:$C$35))))</f>
        <v>0</v>
      </c>
      <c r="AF13" s="141">
        <f>SUM(AB13:AE13)</f>
        <v>1</v>
      </c>
    </row>
    <row r="14" spans="1:32" ht="39" thickBot="1" x14ac:dyDescent="0.3">
      <c r="A14" s="3"/>
      <c r="B14" s="412"/>
      <c r="C14" s="499"/>
      <c r="D14" s="500"/>
      <c r="E14" s="416"/>
      <c r="F14" s="236" t="str">
        <f>Indicadores!F9</f>
        <v>Demuestra su coordinación motriz fina al recortar y pegar en papel una figura de líneas mixtas (rectas y curvas). Por ejemplo, recorta y pega figuras para elaborar un móvil.</v>
      </c>
      <c r="G14" s="143">
        <v>2</v>
      </c>
      <c r="H14" s="143">
        <v>2</v>
      </c>
      <c r="I14" s="143">
        <v>2</v>
      </c>
      <c r="J14" s="143">
        <v>2</v>
      </c>
      <c r="K14" s="319">
        <v>2</v>
      </c>
      <c r="L14" s="319">
        <v>2</v>
      </c>
      <c r="M14" s="319">
        <v>2</v>
      </c>
      <c r="N14" s="319">
        <v>2</v>
      </c>
      <c r="O14" s="319">
        <v>2</v>
      </c>
      <c r="P14" s="319"/>
      <c r="Q14" s="319"/>
      <c r="R14" s="319"/>
      <c r="S14" s="319"/>
      <c r="T14" s="319"/>
      <c r="U14" s="319"/>
      <c r="V14" s="319"/>
      <c r="W14" s="228">
        <f t="shared" si="0"/>
        <v>0</v>
      </c>
      <c r="X14" s="45">
        <f t="shared" si="1"/>
        <v>9</v>
      </c>
      <c r="Y14" s="46">
        <f t="shared" si="2"/>
        <v>0</v>
      </c>
      <c r="Z14" s="30">
        <f t="shared" si="3"/>
        <v>0</v>
      </c>
      <c r="AA14" s="22"/>
      <c r="AB14" s="31">
        <f>IF(ISERROR(COUNTIF($G14:$V14,"=3")/(16-(COUNTBLANK('Datos Curso'!$C$20:$C$35)))),"",(COUNTIF($G14:$V14,"=3")/(16-(COUNTBLANK('Datos Curso'!$C$20:$C$35)))))</f>
        <v>0</v>
      </c>
      <c r="AC14" s="32">
        <f>IF(ISERROR(COUNTIF($G14:$V14,"=2")/(16-COUNTBLANK('Datos Curso'!$C$20:$C$35))),"",(COUNTIF($G14:$V14,"=2")/(16-COUNTBLANK('Datos Curso'!$C$20:$C$35))))</f>
        <v>1</v>
      </c>
      <c r="AD14" s="33">
        <f>IF(ISERROR(COUNTIF($G14:$V14,"=1")/(16-COUNTBLANK('Datos Curso'!$C$20:$C$35))), "",(COUNTIF($G14:$V14,"=1")/(16-COUNTBLANK('Datos Curso'!$C$20:$C$35))))</f>
        <v>0</v>
      </c>
      <c r="AE14" s="230">
        <f>IF(ISERROR(COUNTIF($G14:$V14,"=0")/(16-COUNTBLANK('Datos Curso'!$C$20:$C$35))), "",(COUNTIF($G14:$V14,"=0")/(16-COUNTBLANK('Datos Curso'!$C$20:$C$35))))</f>
        <v>0</v>
      </c>
      <c r="AF14" s="144">
        <f t="shared" ref="AF14:AF37" si="4">SUM(AB14:AE14)</f>
        <v>1</v>
      </c>
    </row>
    <row r="15" spans="1:32" ht="25.5" x14ac:dyDescent="0.25">
      <c r="A15" s="3"/>
      <c r="B15" s="412"/>
      <c r="C15" s="499"/>
      <c r="D15" s="500"/>
      <c r="E15" s="414" t="str">
        <f>Indicadores!E10</f>
        <v>CUIDADO DE SI MISMO</v>
      </c>
      <c r="F15" s="235" t="str">
        <f>Indicadores!F10</f>
        <v xml:space="preserve">Come sin ayuda evitando derramar los alimentos y se pone o saca prendas ante a la sugerencia de un adulto. </v>
      </c>
      <c r="G15" s="139">
        <v>2</v>
      </c>
      <c r="H15" s="139">
        <v>2</v>
      </c>
      <c r="I15" s="139">
        <v>2</v>
      </c>
      <c r="J15" s="139">
        <v>2</v>
      </c>
      <c r="K15" s="317">
        <v>2</v>
      </c>
      <c r="L15" s="317">
        <v>2</v>
      </c>
      <c r="M15" s="317">
        <v>2</v>
      </c>
      <c r="N15" s="317">
        <v>2</v>
      </c>
      <c r="O15" s="317">
        <v>2</v>
      </c>
      <c r="P15" s="317"/>
      <c r="Q15" s="317"/>
      <c r="R15" s="317"/>
      <c r="S15" s="317"/>
      <c r="T15" s="317"/>
      <c r="U15" s="317"/>
      <c r="V15" s="317"/>
      <c r="W15" s="227">
        <f t="shared" si="0"/>
        <v>0</v>
      </c>
      <c r="X15" s="20">
        <f t="shared" si="1"/>
        <v>9</v>
      </c>
      <c r="Y15" s="41">
        <f t="shared" si="2"/>
        <v>0</v>
      </c>
      <c r="Z15" s="21">
        <f t="shared" si="3"/>
        <v>0</v>
      </c>
      <c r="AA15" s="22"/>
      <c r="AB15" s="23">
        <f>IF(ISERROR(COUNTIF($G15:$V15,"=3")/(16-(COUNTBLANK('Datos Curso'!$C$20:$C$35)))),"",(COUNTIF($G15:$V15,"=3")/(16-(COUNTBLANK('Datos Curso'!$C$20:$C$35)))))</f>
        <v>0</v>
      </c>
      <c r="AC15" s="24">
        <f>IF(ISERROR(COUNTIF($G15:$V15,"=2")/(16-COUNTBLANK('Datos Curso'!$C$20:$C$35))),"",(COUNTIF($G15:$V15,"=2")/(16-COUNTBLANK('Datos Curso'!$C$20:$C$35))))</f>
        <v>1</v>
      </c>
      <c r="AD15" s="25">
        <f>IF(ISERROR(COUNTIF($G15:$V15,"=1")/(16-COUNTBLANK('Datos Curso'!$C$20:$C$35))), "",(COUNTIF($G15:$V15,"=1")/(16-COUNTBLANK('Datos Curso'!$C$20:$C$35))))</f>
        <v>0</v>
      </c>
      <c r="AE15" s="229">
        <f>IF(ISERROR(COUNTIF($G15:$V15,"=0")/(16-COUNTBLANK('Datos Curso'!$C$20:$C$35))), "",(COUNTIF($G15:$V15,"=0")/(16-COUNTBLANK('Datos Curso'!$C$20:$C$35))))</f>
        <v>0</v>
      </c>
      <c r="AF15" s="140">
        <f t="shared" si="4"/>
        <v>1</v>
      </c>
    </row>
    <row r="16" spans="1:32" ht="48" customHeight="1" x14ac:dyDescent="0.25">
      <c r="A16" s="3"/>
      <c r="B16" s="412"/>
      <c r="C16" s="499"/>
      <c r="D16" s="500"/>
      <c r="E16" s="415"/>
      <c r="F16" s="234" t="str">
        <f>Indicadores!F11</f>
        <v xml:space="preserve">Nombra algunas acciones que ayudan a cuidar la salud de las personas y el medio ambiente. Por ejemplo, comer frutas y verduras, reciclar la basura, etc. </v>
      </c>
      <c r="G16" s="142">
        <v>2</v>
      </c>
      <c r="H16" s="142">
        <v>2</v>
      </c>
      <c r="I16" s="142">
        <v>2</v>
      </c>
      <c r="J16" s="142">
        <v>2</v>
      </c>
      <c r="K16" s="318">
        <v>2</v>
      </c>
      <c r="L16" s="318">
        <v>2</v>
      </c>
      <c r="M16" s="318">
        <v>2</v>
      </c>
      <c r="N16" s="318">
        <v>2</v>
      </c>
      <c r="O16" s="318">
        <v>2</v>
      </c>
      <c r="P16" s="318"/>
      <c r="Q16" s="318"/>
      <c r="R16" s="318"/>
      <c r="S16" s="318"/>
      <c r="T16" s="318"/>
      <c r="U16" s="318"/>
      <c r="V16" s="318"/>
      <c r="W16" s="223">
        <f t="shared" si="0"/>
        <v>0</v>
      </c>
      <c r="X16" s="42">
        <f t="shared" si="1"/>
        <v>9</v>
      </c>
      <c r="Y16" s="43">
        <f t="shared" si="2"/>
        <v>0</v>
      </c>
      <c r="Z16" s="44">
        <f t="shared" si="3"/>
        <v>0</v>
      </c>
      <c r="AA16" s="22"/>
      <c r="AB16" s="27">
        <f>IF(ISERROR(COUNTIF($G16:$V16,"=3")/(16-(COUNTBLANK('Datos Curso'!$C$20:$C$35)))),"",(COUNTIF($G16:$V16,"=3")/(16-(COUNTBLANK('Datos Curso'!$C$20:$C$35)))))</f>
        <v>0</v>
      </c>
      <c r="AC16" s="28">
        <f>IF(ISERROR(COUNTIF($G16:$V16,"=2")/(16-COUNTBLANK('Datos Curso'!$C$20:$C$35))),"",(COUNTIF($G16:$V16,"=2")/(16-COUNTBLANK('Datos Curso'!$C$20:$C$35))))</f>
        <v>1</v>
      </c>
      <c r="AD16" s="29">
        <f>IF(ISERROR(COUNTIF($G16:$V16,"=1")/(16-COUNTBLANK('Datos Curso'!$C$20:$C$35))), "",(COUNTIF($G16:$V16,"=1")/(16-COUNTBLANK('Datos Curso'!$C$20:$C$35))))</f>
        <v>0</v>
      </c>
      <c r="AE16" s="225">
        <f>IF(ISERROR(COUNTIF($G16:$V16,"=0")/(16-COUNTBLANK('Datos Curso'!$C$20:$C$35))), "",(COUNTIF($G16:$V16,"=0")/(16-COUNTBLANK('Datos Curso'!$C$20:$C$35))))</f>
        <v>0</v>
      </c>
      <c r="AF16" s="141">
        <f t="shared" si="4"/>
        <v>1</v>
      </c>
    </row>
    <row r="17" spans="1:32" ht="26.25" thickBot="1" x14ac:dyDescent="0.3">
      <c r="A17" s="3"/>
      <c r="B17" s="412"/>
      <c r="C17" s="499"/>
      <c r="D17" s="500"/>
      <c r="E17" s="416"/>
      <c r="F17" s="236" t="str">
        <f>Indicadores!F12</f>
        <v>Se viste o desviste por iniciativa propia. Por ejemplo, se saca el polerón cuando tiene calor.   (NT2)</v>
      </c>
      <c r="G17" s="143">
        <v>2</v>
      </c>
      <c r="H17" s="143">
        <v>2</v>
      </c>
      <c r="I17" s="143">
        <v>2</v>
      </c>
      <c r="J17" s="143">
        <v>2</v>
      </c>
      <c r="K17" s="319">
        <v>2</v>
      </c>
      <c r="L17" s="319">
        <v>2</v>
      </c>
      <c r="M17" s="319">
        <v>2</v>
      </c>
      <c r="N17" s="319">
        <v>2</v>
      </c>
      <c r="O17" s="319">
        <v>2</v>
      </c>
      <c r="P17" s="319"/>
      <c r="Q17" s="319"/>
      <c r="R17" s="319"/>
      <c r="S17" s="319"/>
      <c r="T17" s="319"/>
      <c r="U17" s="319"/>
      <c r="V17" s="319"/>
      <c r="W17" s="228">
        <f t="shared" si="0"/>
        <v>0</v>
      </c>
      <c r="X17" s="45">
        <f t="shared" si="1"/>
        <v>9</v>
      </c>
      <c r="Y17" s="46">
        <f t="shared" si="2"/>
        <v>0</v>
      </c>
      <c r="Z17" s="47">
        <f t="shared" si="3"/>
        <v>0</v>
      </c>
      <c r="AA17" s="22"/>
      <c r="AB17" s="31">
        <f>IF(ISERROR(COUNTIF($G17:$V17,"=3")/(16-(COUNTBLANK('Datos Curso'!$C$20:$C$35)))),"",(COUNTIF($G17:$V17,"=3")/(16-(COUNTBLANK('Datos Curso'!$C$20:$C$35)))))</f>
        <v>0</v>
      </c>
      <c r="AC17" s="32">
        <f>IF(ISERROR(COUNTIF($G17:$V17,"=2")/(16-COUNTBLANK('Datos Curso'!$C$20:$C$35))),"",(COUNTIF($G17:$V17,"=2")/(16-COUNTBLANK('Datos Curso'!$C$20:$C$35))))</f>
        <v>1</v>
      </c>
      <c r="AD17" s="33">
        <f>IF(ISERROR(COUNTIF($G17:$V17,"=1")/(16-COUNTBLANK('Datos Curso'!$C$20:$C$35))), "",(COUNTIF($G17:$V17,"=1")/(16-COUNTBLANK('Datos Curso'!$C$20:$C$35))))</f>
        <v>0</v>
      </c>
      <c r="AE17" s="230">
        <f>IF(ISERROR(COUNTIF($G17:$V17,"=0")/(16-COUNTBLANK('Datos Curso'!$C$20:$C$35))), "",(COUNTIF($G17:$V17,"=0")/(16-COUNTBLANK('Datos Curso'!$C$20:$C$35))))</f>
        <v>0</v>
      </c>
      <c r="AF17" s="144">
        <f t="shared" si="4"/>
        <v>1</v>
      </c>
    </row>
    <row r="18" spans="1:32" ht="30" customHeight="1" x14ac:dyDescent="0.25">
      <c r="A18" s="3"/>
      <c r="B18" s="412"/>
      <c r="C18" s="499"/>
      <c r="D18" s="500"/>
      <c r="E18" s="414" t="str">
        <f>Indicadores!E13</f>
        <v>INDEPENDENCIA</v>
      </c>
      <c r="F18" s="235" t="str">
        <f>Indicadores!F13</f>
        <v xml:space="preserve">Busca los materiales y pide ayuda a otro niño, niña o adulto cuando lo necesita para finalizar sus actividades o proyectos. </v>
      </c>
      <c r="G18" s="139">
        <v>2</v>
      </c>
      <c r="H18" s="139">
        <v>2</v>
      </c>
      <c r="I18" s="139">
        <v>2</v>
      </c>
      <c r="J18" s="139">
        <v>2</v>
      </c>
      <c r="K18" s="317">
        <v>2</v>
      </c>
      <c r="L18" s="317">
        <v>2</v>
      </c>
      <c r="M18" s="317">
        <v>2</v>
      </c>
      <c r="N18" s="317">
        <v>2</v>
      </c>
      <c r="O18" s="317">
        <v>2</v>
      </c>
      <c r="P18" s="317"/>
      <c r="Q18" s="317"/>
      <c r="R18" s="317"/>
      <c r="S18" s="317"/>
      <c r="T18" s="317"/>
      <c r="U18" s="317"/>
      <c r="V18" s="317"/>
      <c r="W18" s="227">
        <f t="shared" si="0"/>
        <v>0</v>
      </c>
      <c r="X18" s="20">
        <f t="shared" si="1"/>
        <v>9</v>
      </c>
      <c r="Y18" s="41">
        <f t="shared" si="2"/>
        <v>0</v>
      </c>
      <c r="Z18" s="21">
        <f t="shared" si="3"/>
        <v>0</v>
      </c>
      <c r="AA18" s="22"/>
      <c r="AB18" s="23">
        <f>IF(ISERROR(COUNTIF($G18:$V18,"=3")/(16-(COUNTBLANK('Datos Curso'!$C$20:$C$35)))),"",(COUNTIF($G18:$V18,"=3")/(16-(COUNTBLANK('Datos Curso'!$C$20:$C$35)))))</f>
        <v>0</v>
      </c>
      <c r="AC18" s="24">
        <f>IF(ISERROR(COUNTIF($G18:$V18,"=2")/(16-COUNTBLANK('Datos Curso'!$C$20:$C$35))),"",(COUNTIF($G18:$V18,"=2")/(16-COUNTBLANK('Datos Curso'!$C$20:$C$35))))</f>
        <v>1</v>
      </c>
      <c r="AD18" s="25">
        <f>IF(ISERROR(COUNTIF($G18:$V18,"=1")/(16-COUNTBLANK('Datos Curso'!$C$20:$C$35))), "",(COUNTIF($G18:$V18,"=1")/(16-COUNTBLANK('Datos Curso'!$C$20:$C$35))))</f>
        <v>0</v>
      </c>
      <c r="AE18" s="229">
        <f>IF(ISERROR(COUNTIF($G18:$V18,"=0")/(16-COUNTBLANK('Datos Curso'!$C$20:$C$35))), "",(COUNTIF($G18:$V18,"=0")/(16-COUNTBLANK('Datos Curso'!$C$20:$C$35))))</f>
        <v>0</v>
      </c>
      <c r="AF18" s="140">
        <f t="shared" si="4"/>
        <v>1</v>
      </c>
    </row>
    <row r="19" spans="1:32" ht="26.25" customHeight="1" x14ac:dyDescent="0.25">
      <c r="A19" s="3"/>
      <c r="B19" s="412"/>
      <c r="C19" s="499"/>
      <c r="D19" s="500"/>
      <c r="E19" s="415"/>
      <c r="F19" s="234" t="str">
        <f>Indicadores!F14</f>
        <v xml:space="preserve">Propone a sus compañeros(as) participar de algún juego de su interés. </v>
      </c>
      <c r="G19" s="142">
        <v>3</v>
      </c>
      <c r="H19" s="142">
        <v>3</v>
      </c>
      <c r="I19" s="142">
        <v>3</v>
      </c>
      <c r="J19" s="142">
        <v>3</v>
      </c>
      <c r="K19" s="318">
        <v>3</v>
      </c>
      <c r="L19" s="318">
        <v>3</v>
      </c>
      <c r="M19" s="318">
        <v>3</v>
      </c>
      <c r="N19" s="318">
        <v>3</v>
      </c>
      <c r="O19" s="318">
        <v>3</v>
      </c>
      <c r="P19" s="318"/>
      <c r="Q19" s="318"/>
      <c r="R19" s="318"/>
      <c r="S19" s="318"/>
      <c r="T19" s="318"/>
      <c r="U19" s="318"/>
      <c r="V19" s="318"/>
      <c r="W19" s="223">
        <f t="shared" si="0"/>
        <v>9</v>
      </c>
      <c r="X19" s="42">
        <f t="shared" si="1"/>
        <v>0</v>
      </c>
      <c r="Y19" s="43">
        <f t="shared" si="2"/>
        <v>0</v>
      </c>
      <c r="Z19" s="44">
        <f t="shared" si="3"/>
        <v>0</v>
      </c>
      <c r="AA19" s="22"/>
      <c r="AB19" s="27">
        <f>IF(ISERROR(COUNTIF($G19:$V19,"=3")/(16-(COUNTBLANK('Datos Curso'!$C$20:$C$35)))),"",(COUNTIF($G19:$V19,"=3")/(16-(COUNTBLANK('Datos Curso'!$C$20:$C$35)))))</f>
        <v>1</v>
      </c>
      <c r="AC19" s="28">
        <f>IF(ISERROR(COUNTIF($G19:$V19,"=2")/(16-COUNTBLANK('Datos Curso'!$C$20:$C$35))),"",(COUNTIF($G19:$V19,"=2")/(16-COUNTBLANK('Datos Curso'!$C$20:$C$35))))</f>
        <v>0</v>
      </c>
      <c r="AD19" s="29">
        <f>IF(ISERROR(COUNTIF($G19:$V19,"=1")/(16-COUNTBLANK('Datos Curso'!$C$20:$C$35))), "",(COUNTIF($G19:$V19,"=1")/(16-COUNTBLANK('Datos Curso'!$C$20:$C$35))))</f>
        <v>0</v>
      </c>
      <c r="AE19" s="225">
        <f>IF(ISERROR(COUNTIF($G19:$V19,"=0")/(16-COUNTBLANK('Datos Curso'!$C$20:$C$35))), "",(COUNTIF($G19:$V19,"=0")/(16-COUNTBLANK('Datos Curso'!$C$20:$C$35))))</f>
        <v>0</v>
      </c>
      <c r="AF19" s="141">
        <f t="shared" si="4"/>
        <v>1</v>
      </c>
    </row>
    <row r="20" spans="1:32" ht="26.25" thickBot="1" x14ac:dyDescent="0.3">
      <c r="A20" s="3"/>
      <c r="B20" s="412"/>
      <c r="C20" s="501"/>
      <c r="D20" s="502"/>
      <c r="E20" s="416"/>
      <c r="F20" s="236" t="str">
        <f>Indicadores!F15</f>
        <v>Finaliza sus trabajos y comenta el modo en que solucionó los problemas que se le presentaron, cuando se le pregunta.  (NT2)</v>
      </c>
      <c r="G20" s="143">
        <v>2</v>
      </c>
      <c r="H20" s="143">
        <v>2</v>
      </c>
      <c r="I20" s="143">
        <v>2</v>
      </c>
      <c r="J20" s="143">
        <v>2</v>
      </c>
      <c r="K20" s="319">
        <v>2</v>
      </c>
      <c r="L20" s="319">
        <v>2</v>
      </c>
      <c r="M20" s="319">
        <v>2</v>
      </c>
      <c r="N20" s="319">
        <v>2</v>
      </c>
      <c r="O20" s="319">
        <v>2</v>
      </c>
      <c r="P20" s="319"/>
      <c r="Q20" s="319"/>
      <c r="R20" s="319"/>
      <c r="S20" s="319"/>
      <c r="T20" s="319"/>
      <c r="U20" s="319"/>
      <c r="V20" s="319"/>
      <c r="W20" s="228">
        <f t="shared" si="0"/>
        <v>0</v>
      </c>
      <c r="X20" s="45">
        <f t="shared" si="1"/>
        <v>9</v>
      </c>
      <c r="Y20" s="46">
        <f t="shared" si="2"/>
        <v>0</v>
      </c>
      <c r="Z20" s="47">
        <f t="shared" si="3"/>
        <v>0</v>
      </c>
      <c r="AA20" s="22"/>
      <c r="AB20" s="31">
        <f>IF(ISERROR(COUNTIF($G20:$V20,"=3")/(16-(COUNTBLANK('Datos Curso'!$C$20:$C$35)))),"",(COUNTIF($G20:$V20,"=3")/(16-(COUNTBLANK('Datos Curso'!$C$20:$C$35)))))</f>
        <v>0</v>
      </c>
      <c r="AC20" s="32">
        <f>IF(ISERROR(COUNTIF($G20:$V20,"=2")/(16-COUNTBLANK('Datos Curso'!$C$20:$C$35))),"",(COUNTIF($G20:$V20,"=2")/(16-COUNTBLANK('Datos Curso'!$C$20:$C$35))))</f>
        <v>1</v>
      </c>
      <c r="AD20" s="33">
        <f>IF(ISERROR(COUNTIF($G20:$V20,"=1")/(16-COUNTBLANK('Datos Curso'!$C$20:$C$35))), "",(COUNTIF($G20:$V20,"=1")/(16-COUNTBLANK('Datos Curso'!$C$20:$C$35))))</f>
        <v>0</v>
      </c>
      <c r="AE20" s="230">
        <f>IF(ISERROR(COUNTIF($G20:$V20,"=0")/(16-COUNTBLANK('Datos Curso'!$C$20:$C$35))), "",(COUNTIF($G20:$V20,"=0")/(16-COUNTBLANK('Datos Curso'!$C$20:$C$35))))</f>
        <v>0</v>
      </c>
      <c r="AF20" s="144">
        <f t="shared" si="4"/>
        <v>1</v>
      </c>
    </row>
    <row r="21" spans="1:32" ht="42.75" customHeight="1" x14ac:dyDescent="0.25">
      <c r="A21" s="3"/>
      <c r="B21" s="412"/>
      <c r="C21" s="497" t="str">
        <f>Indicadores!B16</f>
        <v>IDENTIDAD</v>
      </c>
      <c r="D21" s="498"/>
      <c r="E21" s="414" t="str">
        <f>Indicadores!E16</f>
        <v>RECONOCIMIENTO Y APRECIO DE SI MISMO</v>
      </c>
      <c r="F21" s="235" t="str">
        <f>Indicadores!F16</f>
        <v xml:space="preserve">Nombra algunas semejanzas y diferencias entre sus habilidades o conocimientos y las de otras personas. Por ejemplo, “yo corro más rápido que Javier y soy moreno como Francisca”. </v>
      </c>
      <c r="G21" s="139">
        <v>2</v>
      </c>
      <c r="H21" s="139">
        <v>2</v>
      </c>
      <c r="I21" s="139">
        <v>2</v>
      </c>
      <c r="J21" s="139">
        <v>2</v>
      </c>
      <c r="K21" s="317">
        <v>2</v>
      </c>
      <c r="L21" s="317">
        <v>2</v>
      </c>
      <c r="M21" s="317">
        <v>2</v>
      </c>
      <c r="N21" s="317">
        <v>2</v>
      </c>
      <c r="O21" s="317">
        <v>2</v>
      </c>
      <c r="P21" s="317"/>
      <c r="Q21" s="317"/>
      <c r="R21" s="317"/>
      <c r="S21" s="317"/>
      <c r="T21" s="317"/>
      <c r="U21" s="317"/>
      <c r="V21" s="317"/>
      <c r="W21" s="227">
        <f t="shared" si="0"/>
        <v>0</v>
      </c>
      <c r="X21" s="20">
        <f t="shared" si="1"/>
        <v>9</v>
      </c>
      <c r="Y21" s="41">
        <f t="shared" si="2"/>
        <v>0</v>
      </c>
      <c r="Z21" s="21">
        <f t="shared" si="3"/>
        <v>0</v>
      </c>
      <c r="AA21" s="22"/>
      <c r="AB21" s="23">
        <f>IF(ISERROR(COUNTIF($G21:$V21,"=3")/(16-(COUNTBLANK('Datos Curso'!$C$20:$C$35)))),"",(COUNTIF($G21:$V21,"=3")/(16-(COUNTBLANK('Datos Curso'!$C$20:$C$35)))))</f>
        <v>0</v>
      </c>
      <c r="AC21" s="24">
        <f>IF(ISERROR(COUNTIF($G21:$V21,"=2")/(16-COUNTBLANK('Datos Curso'!$C$20:$C$35))),"",(COUNTIF($G21:$V21,"=2")/(16-COUNTBLANK('Datos Curso'!$C$20:$C$35))))</f>
        <v>1</v>
      </c>
      <c r="AD21" s="25">
        <f>IF(ISERROR(COUNTIF($G21:$V21,"=1")/(16-COUNTBLANK('Datos Curso'!$C$20:$C$35))), "",(COUNTIF($G21:$V21,"=1")/(16-COUNTBLANK('Datos Curso'!$C$20:$C$35))))</f>
        <v>0</v>
      </c>
      <c r="AE21" s="229">
        <f>IF(ISERROR(COUNTIF($G21:$V21,"=0")/(16-COUNTBLANK('Datos Curso'!$C$20:$C$35))), "",(COUNTIF($G21:$V21,"=0")/(16-COUNTBLANK('Datos Curso'!$C$20:$C$35))))</f>
        <v>0</v>
      </c>
      <c r="AF21" s="140">
        <f t="shared" si="4"/>
        <v>1</v>
      </c>
    </row>
    <row r="22" spans="1:32" ht="29.25" customHeight="1" x14ac:dyDescent="0.25">
      <c r="A22" s="3"/>
      <c r="B22" s="412"/>
      <c r="C22" s="499"/>
      <c r="D22" s="500"/>
      <c r="E22" s="415"/>
      <c r="F22" s="234" t="str">
        <f>Indicadores!F17</f>
        <v xml:space="preserve">Menciona algunas características corporales propias de su sexo, comentando qué le gusta de ser hombre o mujer. </v>
      </c>
      <c r="G22" s="142">
        <v>3</v>
      </c>
      <c r="H22" s="142">
        <v>3</v>
      </c>
      <c r="I22" s="142">
        <v>3</v>
      </c>
      <c r="J22" s="142">
        <v>3</v>
      </c>
      <c r="K22" s="318">
        <v>3</v>
      </c>
      <c r="L22" s="318">
        <v>3</v>
      </c>
      <c r="M22" s="318">
        <v>3</v>
      </c>
      <c r="N22" s="318">
        <v>3</v>
      </c>
      <c r="O22" s="318">
        <v>3</v>
      </c>
      <c r="P22" s="318"/>
      <c r="Q22" s="318"/>
      <c r="R22" s="318"/>
      <c r="S22" s="318"/>
      <c r="T22" s="318"/>
      <c r="U22" s="318"/>
      <c r="V22" s="318"/>
      <c r="W22" s="223">
        <f t="shared" si="0"/>
        <v>9</v>
      </c>
      <c r="X22" s="42">
        <f t="shared" si="1"/>
        <v>0</v>
      </c>
      <c r="Y22" s="43">
        <f t="shared" si="2"/>
        <v>0</v>
      </c>
      <c r="Z22" s="44">
        <f t="shared" si="3"/>
        <v>0</v>
      </c>
      <c r="AA22" s="22"/>
      <c r="AB22" s="27">
        <f>IF(ISERROR(COUNTIF($G22:$V22,"=3")/(16-(COUNTBLANK('Datos Curso'!$C$20:$C$35)))),"",(COUNTIF($G22:$V22,"=3")/(16-(COUNTBLANK('Datos Curso'!$C$20:$C$35)))))</f>
        <v>1</v>
      </c>
      <c r="AC22" s="28">
        <f>IF(ISERROR(COUNTIF($G22:$V22,"=2")/(16-COUNTBLANK('Datos Curso'!$C$20:$C$35))),"",(COUNTIF($G22:$V22,"=2")/(16-COUNTBLANK('Datos Curso'!$C$20:$C$35))))</f>
        <v>0</v>
      </c>
      <c r="AD22" s="29">
        <f>IF(ISERROR(COUNTIF($G22:$V22,"=1")/(16-COUNTBLANK('Datos Curso'!$C$20:$C$35))), "",(COUNTIF($G22:$V22,"=1")/(16-COUNTBLANK('Datos Curso'!$C$20:$C$35))))</f>
        <v>0</v>
      </c>
      <c r="AE22" s="225">
        <f>IF(ISERROR(COUNTIF($G22:$V22,"=0")/(16-COUNTBLANK('Datos Curso'!$C$20:$C$35))), "",(COUNTIF($G22:$V22,"=0")/(16-COUNTBLANK('Datos Curso'!$C$20:$C$35))))</f>
        <v>0</v>
      </c>
      <c r="AF22" s="141">
        <f t="shared" si="4"/>
        <v>1</v>
      </c>
    </row>
    <row r="23" spans="1:32" ht="25.5" x14ac:dyDescent="0.25">
      <c r="A23" s="3"/>
      <c r="B23" s="412"/>
      <c r="C23" s="499"/>
      <c r="D23" s="500"/>
      <c r="E23" s="415"/>
      <c r="F23" s="234" t="str">
        <f>Indicadores!F18</f>
        <v xml:space="preserve">Muestra en forma espontánea sus trabajos, comentando lo que más le gusta de ellos. </v>
      </c>
      <c r="G23" s="142">
        <v>3</v>
      </c>
      <c r="H23" s="142">
        <v>3</v>
      </c>
      <c r="I23" s="142">
        <v>3</v>
      </c>
      <c r="J23" s="142">
        <v>3</v>
      </c>
      <c r="K23" s="318">
        <v>3</v>
      </c>
      <c r="L23" s="318">
        <v>3</v>
      </c>
      <c r="M23" s="318">
        <v>3</v>
      </c>
      <c r="N23" s="318">
        <v>3</v>
      </c>
      <c r="O23" s="318">
        <v>3</v>
      </c>
      <c r="P23" s="318"/>
      <c r="Q23" s="318"/>
      <c r="R23" s="318"/>
      <c r="S23" s="318"/>
      <c r="T23" s="318"/>
      <c r="U23" s="318"/>
      <c r="V23" s="318"/>
      <c r="W23" s="223">
        <f t="shared" si="0"/>
        <v>9</v>
      </c>
      <c r="X23" s="42">
        <f t="shared" si="1"/>
        <v>0</v>
      </c>
      <c r="Y23" s="43">
        <f t="shared" si="2"/>
        <v>0</v>
      </c>
      <c r="Z23" s="44">
        <f t="shared" si="3"/>
        <v>0</v>
      </c>
      <c r="AA23" s="22"/>
      <c r="AB23" s="27">
        <f>IF(ISERROR(COUNTIF($G23:$V23,"=3")/(16-(COUNTBLANK('Datos Curso'!$C$20:$C$35)))),"",(COUNTIF($G23:$V23,"=3")/(16-(COUNTBLANK('Datos Curso'!$C$20:$C$35)))))</f>
        <v>1</v>
      </c>
      <c r="AC23" s="28">
        <f>IF(ISERROR(COUNTIF($G23:$V23,"=2")/(16-COUNTBLANK('Datos Curso'!$C$20:$C$35))),"",(COUNTIF($G23:$V23,"=2")/(16-COUNTBLANK('Datos Curso'!$C$20:$C$35))))</f>
        <v>0</v>
      </c>
      <c r="AD23" s="29">
        <f>IF(ISERROR(COUNTIF($G23:$V23,"=1")/(16-COUNTBLANK('Datos Curso'!$C$20:$C$35))), "",(COUNTIF($G23:$V23,"=1")/(16-COUNTBLANK('Datos Curso'!$C$20:$C$35))))</f>
        <v>0</v>
      </c>
      <c r="AE23" s="225">
        <f>IF(ISERROR(COUNTIF($G23:$V23,"=0")/(16-COUNTBLANK('Datos Curso'!$C$20:$C$35))), "",(COUNTIF($G23:$V23,"=0")/(16-COUNTBLANK('Datos Curso'!$C$20:$C$35))))</f>
        <v>0</v>
      </c>
      <c r="AF23" s="141">
        <f t="shared" si="4"/>
        <v>1</v>
      </c>
    </row>
    <row r="24" spans="1:32" ht="39" customHeight="1" thickBot="1" x14ac:dyDescent="0.3">
      <c r="A24" s="3"/>
      <c r="B24" s="412"/>
      <c r="C24" s="499"/>
      <c r="D24" s="500"/>
      <c r="E24" s="416"/>
      <c r="F24" s="236" t="str">
        <f>Indicadores!F19</f>
        <v xml:space="preserve">Realiza comentarios positivos sobre las características que comparte con sus compañeros(as). Por ejemplo, “con mis compañeros somos buenos para decir chistes divertidos”. </v>
      </c>
      <c r="G24" s="231">
        <v>3</v>
      </c>
      <c r="H24" s="231">
        <v>3</v>
      </c>
      <c r="I24" s="231">
        <v>3</v>
      </c>
      <c r="J24" s="231">
        <v>3</v>
      </c>
      <c r="K24" s="320">
        <v>3</v>
      </c>
      <c r="L24" s="320">
        <v>3</v>
      </c>
      <c r="M24" s="320">
        <v>3</v>
      </c>
      <c r="N24" s="320">
        <v>3</v>
      </c>
      <c r="O24" s="320">
        <v>3</v>
      </c>
      <c r="P24" s="319"/>
      <c r="Q24" s="319"/>
      <c r="R24" s="319"/>
      <c r="S24" s="319"/>
      <c r="T24" s="319"/>
      <c r="U24" s="319"/>
      <c r="V24" s="319"/>
      <c r="W24" s="228">
        <f t="shared" si="0"/>
        <v>9</v>
      </c>
      <c r="X24" s="45">
        <f t="shared" si="1"/>
        <v>0</v>
      </c>
      <c r="Y24" s="46">
        <f t="shared" si="2"/>
        <v>0</v>
      </c>
      <c r="Z24" s="47">
        <f t="shared" si="3"/>
        <v>0</v>
      </c>
      <c r="AA24" s="22"/>
      <c r="AB24" s="31">
        <f>IF(ISERROR(COUNTIF($G24:$V24,"=3")/(16-(COUNTBLANK('Datos Curso'!$C$20:$C$35)))),"",(COUNTIF($G24:$V24,"=3")/(16-(COUNTBLANK('Datos Curso'!$C$20:$C$35)))))</f>
        <v>1</v>
      </c>
      <c r="AC24" s="32">
        <f>IF(ISERROR(COUNTIF($G24:$V24,"=2")/(16-COUNTBLANK('Datos Curso'!$C$20:$C$35))),"",(COUNTIF($G24:$V24,"=2")/(16-COUNTBLANK('Datos Curso'!$C$20:$C$35))))</f>
        <v>0</v>
      </c>
      <c r="AD24" s="33">
        <f>IF(ISERROR(COUNTIF($G24:$V24,"=1")/(16-COUNTBLANK('Datos Curso'!$C$20:$C$35))), "",(COUNTIF($G24:$V24,"=1")/(16-COUNTBLANK('Datos Curso'!$C$20:$C$35))))</f>
        <v>0</v>
      </c>
      <c r="AE24" s="230">
        <f>IF(ISERROR(COUNTIF($G24:$V24,"=0")/(16-COUNTBLANK('Datos Curso'!$C$20:$C$35))), "",(COUNTIF($G24:$V24,"=0")/(16-COUNTBLANK('Datos Curso'!$C$20:$C$35))))</f>
        <v>0</v>
      </c>
      <c r="AF24" s="144">
        <f t="shared" si="4"/>
        <v>1</v>
      </c>
    </row>
    <row r="25" spans="1:32" ht="42.75" customHeight="1" x14ac:dyDescent="0.25">
      <c r="A25" s="3"/>
      <c r="B25" s="412"/>
      <c r="C25" s="499"/>
      <c r="D25" s="500"/>
      <c r="E25" s="503" t="str">
        <f>Indicadores!E20</f>
        <v>RECONOCIMIENTO Y EXPRESION DE SENTIMIENTOS</v>
      </c>
      <c r="F25" s="235" t="str">
        <f>Indicadores!F20</f>
        <v xml:space="preserve">Comenta los motivos de su alegría, tristeza, rabia u otros sentimientos. Por ejemplo, dice que está triste porque su perro está enfermo. 
  </v>
      </c>
      <c r="G25" s="232">
        <v>3</v>
      </c>
      <c r="H25" s="232">
        <v>3</v>
      </c>
      <c r="I25" s="232">
        <v>3</v>
      </c>
      <c r="J25" s="232">
        <v>3</v>
      </c>
      <c r="K25" s="321">
        <v>3</v>
      </c>
      <c r="L25" s="321">
        <v>3</v>
      </c>
      <c r="M25" s="321">
        <v>3</v>
      </c>
      <c r="N25" s="321">
        <v>3</v>
      </c>
      <c r="O25" s="321">
        <v>3</v>
      </c>
      <c r="P25" s="317"/>
      <c r="Q25" s="317"/>
      <c r="R25" s="317"/>
      <c r="S25" s="317"/>
      <c r="T25" s="317"/>
      <c r="U25" s="317"/>
      <c r="V25" s="317"/>
      <c r="W25" s="227">
        <f t="shared" si="0"/>
        <v>9</v>
      </c>
      <c r="X25" s="20">
        <f t="shared" si="1"/>
        <v>0</v>
      </c>
      <c r="Y25" s="41">
        <f t="shared" si="2"/>
        <v>0</v>
      </c>
      <c r="Z25" s="21">
        <f t="shared" si="3"/>
        <v>0</v>
      </c>
      <c r="AA25" s="22"/>
      <c r="AB25" s="23">
        <f>IF(ISERROR(COUNTIF($G25:$V25,"=3")/(16-(COUNTBLANK('Datos Curso'!$C$20:$C$35)))),"",(COUNTIF($G25:$V25,"=3")/(16-(COUNTBLANK('Datos Curso'!$C$20:$C$35)))))</f>
        <v>1</v>
      </c>
      <c r="AC25" s="24">
        <f>IF(ISERROR(COUNTIF($G25:$V25,"=2")/(16-COUNTBLANK('Datos Curso'!$C$20:$C$35))),"",(COUNTIF($G25:$V25,"=2")/(16-COUNTBLANK('Datos Curso'!$C$20:$C$35))))</f>
        <v>0</v>
      </c>
      <c r="AD25" s="25">
        <f>IF(ISERROR(COUNTIF($G25:$V25,"=1")/(16-COUNTBLANK('Datos Curso'!$C$20:$C$35))), "",(COUNTIF($G25:$V25,"=1")/(16-COUNTBLANK('Datos Curso'!$C$20:$C$35))))</f>
        <v>0</v>
      </c>
      <c r="AE25" s="229">
        <f>IF(ISERROR(COUNTIF($G25:$V25,"=0")/(16-COUNTBLANK('Datos Curso'!$C$20:$C$35))), "",(COUNTIF($G25:$V25,"=0")/(16-COUNTBLANK('Datos Curso'!$C$20:$C$35))))</f>
        <v>0</v>
      </c>
      <c r="AF25" s="140">
        <f t="shared" si="4"/>
        <v>1</v>
      </c>
    </row>
    <row r="26" spans="1:32" ht="38.25" x14ac:dyDescent="0.25">
      <c r="A26" s="3"/>
      <c r="B26" s="412"/>
      <c r="C26" s="499"/>
      <c r="D26" s="500"/>
      <c r="E26" s="504"/>
      <c r="F26" s="234" t="str">
        <f>Indicadores!F21</f>
        <v xml:space="preserve">Menciona algunas emociones de otros o de sí mismo cuando se le pregunta. Por ejemplo, al responder preguntas como ¿qué le pasa a tu compañero que está llorando? </v>
      </c>
      <c r="G26" s="224">
        <v>3</v>
      </c>
      <c r="H26" s="224">
        <v>3</v>
      </c>
      <c r="I26" s="224">
        <v>3</v>
      </c>
      <c r="J26" s="224">
        <v>3</v>
      </c>
      <c r="K26" s="322">
        <v>3</v>
      </c>
      <c r="L26" s="322">
        <v>3</v>
      </c>
      <c r="M26" s="322">
        <v>3</v>
      </c>
      <c r="N26" s="322">
        <v>3</v>
      </c>
      <c r="O26" s="322">
        <v>3</v>
      </c>
      <c r="P26" s="318"/>
      <c r="Q26" s="318"/>
      <c r="R26" s="318"/>
      <c r="S26" s="318"/>
      <c r="T26" s="318"/>
      <c r="U26" s="318"/>
      <c r="V26" s="318"/>
      <c r="W26" s="223">
        <f t="shared" si="0"/>
        <v>9</v>
      </c>
      <c r="X26" s="42">
        <f t="shared" si="1"/>
        <v>0</v>
      </c>
      <c r="Y26" s="43">
        <f t="shared" si="2"/>
        <v>0</v>
      </c>
      <c r="Z26" s="44">
        <f t="shared" si="3"/>
        <v>0</v>
      </c>
      <c r="AA26" s="22"/>
      <c r="AB26" s="27">
        <f>IF(ISERROR(COUNTIF($G26:$V26,"=3")/(16-(COUNTBLANK('Datos Curso'!$C$20:$C$35)))),"",(COUNTIF($G26:$V26,"=3")/(16-(COUNTBLANK('Datos Curso'!$C$20:$C$35)))))</f>
        <v>1</v>
      </c>
      <c r="AC26" s="28">
        <f>IF(ISERROR(COUNTIF($G26:$V26,"=2")/(16-COUNTBLANK('Datos Curso'!$C$20:$C$35))),"",(COUNTIF($G26:$V26,"=2")/(16-COUNTBLANK('Datos Curso'!$C$20:$C$35))))</f>
        <v>0</v>
      </c>
      <c r="AD26" s="29">
        <f>IF(ISERROR(COUNTIF($G26:$V26,"=1")/(16-COUNTBLANK('Datos Curso'!$C$20:$C$35))), "",(COUNTIF($G26:$V26,"=1")/(16-COUNTBLANK('Datos Curso'!$C$20:$C$35))))</f>
        <v>0</v>
      </c>
      <c r="AE26" s="225">
        <f>IF(ISERROR(COUNTIF($G26:$V26,"=0")/(16-COUNTBLANK('Datos Curso'!$C$20:$C$35))), "",(COUNTIF($G26:$V26,"=0")/(16-COUNTBLANK('Datos Curso'!$C$20:$C$35))))</f>
        <v>0</v>
      </c>
      <c r="AF26" s="141">
        <f t="shared" si="4"/>
        <v>1</v>
      </c>
    </row>
    <row r="27" spans="1:32" ht="38.25" x14ac:dyDescent="0.25">
      <c r="A27" s="3"/>
      <c r="B27" s="412"/>
      <c r="C27" s="499"/>
      <c r="D27" s="500"/>
      <c r="E27" s="504"/>
      <c r="F27" s="234" t="str">
        <f>Indicadores!F22</f>
        <v xml:space="preserve">Propone actividades o juegos divertidos para él y sus compañeros(as). Por ejemplo, bailar, contar chistes, cantar, celebrar cumpleaños. </v>
      </c>
      <c r="G27" s="224">
        <v>3</v>
      </c>
      <c r="H27" s="224">
        <v>3</v>
      </c>
      <c r="I27" s="224">
        <v>3</v>
      </c>
      <c r="J27" s="224">
        <v>3</v>
      </c>
      <c r="K27" s="322">
        <v>3</v>
      </c>
      <c r="L27" s="322">
        <v>3</v>
      </c>
      <c r="M27" s="322">
        <v>3</v>
      </c>
      <c r="N27" s="322">
        <v>3</v>
      </c>
      <c r="O27" s="322">
        <v>3</v>
      </c>
      <c r="P27" s="318"/>
      <c r="Q27" s="318"/>
      <c r="R27" s="318"/>
      <c r="S27" s="318"/>
      <c r="T27" s="318"/>
      <c r="U27" s="318"/>
      <c r="V27" s="318"/>
      <c r="W27" s="223">
        <f t="shared" si="0"/>
        <v>9</v>
      </c>
      <c r="X27" s="42">
        <f t="shared" si="1"/>
        <v>0</v>
      </c>
      <c r="Y27" s="43">
        <f t="shared" si="2"/>
        <v>0</v>
      </c>
      <c r="Z27" s="44">
        <f t="shared" si="3"/>
        <v>0</v>
      </c>
      <c r="AA27" s="22"/>
      <c r="AB27" s="27">
        <f>IF(ISERROR(COUNTIF($G27:$V27,"=3")/(16-(COUNTBLANK('Datos Curso'!$C$20:$C$35)))),"",(COUNTIF($G27:$V27,"=3")/(16-(COUNTBLANK('Datos Curso'!$C$20:$C$35)))))</f>
        <v>1</v>
      </c>
      <c r="AC27" s="28">
        <f>IF(ISERROR(COUNTIF($G27:$V27,"=2")/(16-COUNTBLANK('Datos Curso'!$C$20:$C$35))),"",(COUNTIF($G27:$V27,"=2")/(16-COUNTBLANK('Datos Curso'!$C$20:$C$35))))</f>
        <v>0</v>
      </c>
      <c r="AD27" s="29">
        <f>IF(ISERROR(COUNTIF($G27:$V27,"=1")/(16-COUNTBLANK('Datos Curso'!$C$20:$C$35))), "",(COUNTIF($G27:$V27,"=1")/(16-COUNTBLANK('Datos Curso'!$C$20:$C$35))))</f>
        <v>0</v>
      </c>
      <c r="AE27" s="225">
        <f>IF(ISERROR(COUNTIF($G27:$V27,"=0")/(16-COUNTBLANK('Datos Curso'!$C$20:$C$35))), "",(COUNTIF($G27:$V27,"=0")/(16-COUNTBLANK('Datos Curso'!$C$20:$C$35))))</f>
        <v>0</v>
      </c>
      <c r="AF27" s="141">
        <f t="shared" si="4"/>
        <v>1</v>
      </c>
    </row>
    <row r="28" spans="1:32" ht="25.5" x14ac:dyDescent="0.25">
      <c r="A28" s="3"/>
      <c r="B28" s="412"/>
      <c r="C28" s="499"/>
      <c r="D28" s="500"/>
      <c r="E28" s="504"/>
      <c r="F28" s="234" t="str">
        <f>Indicadores!F23</f>
        <v>Acepta cambiar de actividad aunque esté entretenido, respetando los turnos de sus compañeros. (NT2)</v>
      </c>
      <c r="G28" s="224">
        <v>2</v>
      </c>
      <c r="H28" s="224">
        <v>2</v>
      </c>
      <c r="I28" s="224">
        <v>2</v>
      </c>
      <c r="J28" s="224">
        <v>2</v>
      </c>
      <c r="K28" s="322">
        <v>2</v>
      </c>
      <c r="L28" s="322">
        <v>2</v>
      </c>
      <c r="M28" s="322">
        <v>2</v>
      </c>
      <c r="N28" s="322">
        <v>2</v>
      </c>
      <c r="O28" s="322">
        <v>2</v>
      </c>
      <c r="P28" s="318"/>
      <c r="Q28" s="318"/>
      <c r="R28" s="318"/>
      <c r="S28" s="318"/>
      <c r="T28" s="318"/>
      <c r="U28" s="318"/>
      <c r="V28" s="318"/>
      <c r="W28" s="223">
        <f t="shared" si="0"/>
        <v>0</v>
      </c>
      <c r="X28" s="42">
        <f t="shared" si="1"/>
        <v>9</v>
      </c>
      <c r="Y28" s="43">
        <f t="shared" si="2"/>
        <v>0</v>
      </c>
      <c r="Z28" s="44">
        <f t="shared" si="3"/>
        <v>0</v>
      </c>
      <c r="AA28" s="22"/>
      <c r="AB28" s="27">
        <f>IF(ISERROR(COUNTIF($G28:$V28,"=3")/(16-(COUNTBLANK('Datos Curso'!$C$20:$C$35)))),"",(COUNTIF($G28:$V28,"=3")/(16-(COUNTBLANK('Datos Curso'!$C$20:$C$35)))))</f>
        <v>0</v>
      </c>
      <c r="AC28" s="28">
        <f>IF(ISERROR(COUNTIF($G28:$V28,"=2")/(16-COUNTBLANK('Datos Curso'!$C$20:$C$35))),"",(COUNTIF($G28:$V28,"=2")/(16-COUNTBLANK('Datos Curso'!$C$20:$C$35))))</f>
        <v>1</v>
      </c>
      <c r="AD28" s="29">
        <f>IF(ISERROR(COUNTIF($G28:$V28,"=1")/(16-COUNTBLANK('Datos Curso'!$C$20:$C$35))), "",(COUNTIF($G28:$V28,"=1")/(16-COUNTBLANK('Datos Curso'!$C$20:$C$35))))</f>
        <v>0</v>
      </c>
      <c r="AE28" s="225">
        <f>IF(ISERROR(COUNTIF($G28:$V28,"=0")/(16-COUNTBLANK('Datos Curso'!$C$20:$C$35))), "",(COUNTIF($G28:$V28,"=0")/(16-COUNTBLANK('Datos Curso'!$C$20:$C$35))))</f>
        <v>0</v>
      </c>
      <c r="AF28" s="141">
        <f t="shared" si="4"/>
        <v>1</v>
      </c>
    </row>
    <row r="29" spans="1:32" ht="26.25" thickBot="1" x14ac:dyDescent="0.3">
      <c r="A29" s="3"/>
      <c r="B29" s="412"/>
      <c r="C29" s="501"/>
      <c r="D29" s="502"/>
      <c r="E29" s="505"/>
      <c r="F29" s="236" t="str">
        <f>Indicadores!F24</f>
        <v>Ayuda a un(a) compañero(a) que tiene un problema, apoyándolo con palabras o gestos de cariño. (NT2)</v>
      </c>
      <c r="G29" s="231">
        <v>2</v>
      </c>
      <c r="H29" s="231">
        <v>2</v>
      </c>
      <c r="I29" s="231">
        <v>2</v>
      </c>
      <c r="J29" s="231">
        <v>2</v>
      </c>
      <c r="K29" s="320">
        <v>2</v>
      </c>
      <c r="L29" s="320">
        <v>2</v>
      </c>
      <c r="M29" s="320">
        <v>2</v>
      </c>
      <c r="N29" s="320">
        <v>2</v>
      </c>
      <c r="O29" s="320">
        <v>2</v>
      </c>
      <c r="P29" s="319"/>
      <c r="Q29" s="319"/>
      <c r="R29" s="319"/>
      <c r="S29" s="319"/>
      <c r="T29" s="319"/>
      <c r="U29" s="319"/>
      <c r="V29" s="319"/>
      <c r="W29" s="228">
        <f t="shared" si="0"/>
        <v>0</v>
      </c>
      <c r="X29" s="45">
        <f t="shared" si="1"/>
        <v>9</v>
      </c>
      <c r="Y29" s="46">
        <f t="shared" si="2"/>
        <v>0</v>
      </c>
      <c r="Z29" s="47">
        <f t="shared" si="3"/>
        <v>0</v>
      </c>
      <c r="AA29" s="22"/>
      <c r="AB29" s="31">
        <f>IF(ISERROR(COUNTIF($G29:$V29,"=3")/(16-(COUNTBLANK('Datos Curso'!$C$20:$C$35)))),"",(COUNTIF($G29:$V29,"=3")/(16-(COUNTBLANK('Datos Curso'!$C$20:$C$35)))))</f>
        <v>0</v>
      </c>
      <c r="AC29" s="32">
        <f>IF(ISERROR(COUNTIF($G29:$V29,"=2")/(16-COUNTBLANK('Datos Curso'!$C$20:$C$35))),"",(COUNTIF($G29:$V29,"=2")/(16-COUNTBLANK('Datos Curso'!$C$20:$C$35))))</f>
        <v>1</v>
      </c>
      <c r="AD29" s="33">
        <f>IF(ISERROR(COUNTIF($G29:$V29,"=1")/(16-COUNTBLANK('Datos Curso'!$C$20:$C$35))), "",(COUNTIF($G29:$V29,"=1")/(16-COUNTBLANK('Datos Curso'!$C$20:$C$35))))</f>
        <v>0</v>
      </c>
      <c r="AE29" s="230">
        <f>IF(ISERROR(COUNTIF($G29:$V29,"=0")/(16-COUNTBLANK('Datos Curso'!$C$20:$C$35))), "",(COUNTIF($G29:$V29,"=0")/(16-COUNTBLANK('Datos Curso'!$C$20:$C$35))))</f>
        <v>0</v>
      </c>
      <c r="AF29" s="144">
        <f t="shared" si="4"/>
        <v>1</v>
      </c>
    </row>
    <row r="30" spans="1:32" ht="30.75" customHeight="1" x14ac:dyDescent="0.25">
      <c r="A30" s="3"/>
      <c r="B30" s="412"/>
      <c r="C30" s="497" t="str">
        <f>Indicadores!B25</f>
        <v>CONVIVENCIA</v>
      </c>
      <c r="D30" s="498"/>
      <c r="E30" s="503" t="str">
        <f>Indicadores!E25</f>
        <v>INTERACCION SOCIAL</v>
      </c>
      <c r="F30" s="235" t="str">
        <f>Indicadores!F25</f>
        <v>Comparte sus materiales y respeta turnos al jugar con sus compañeros(as).</v>
      </c>
      <c r="G30" s="232">
        <v>2</v>
      </c>
      <c r="H30" s="232">
        <v>2</v>
      </c>
      <c r="I30" s="232">
        <v>2</v>
      </c>
      <c r="J30" s="232">
        <v>2</v>
      </c>
      <c r="K30" s="321">
        <v>2</v>
      </c>
      <c r="L30" s="321">
        <v>2</v>
      </c>
      <c r="M30" s="321">
        <v>2</v>
      </c>
      <c r="N30" s="321">
        <v>2</v>
      </c>
      <c r="O30" s="321">
        <v>2</v>
      </c>
      <c r="P30" s="317"/>
      <c r="Q30" s="317"/>
      <c r="R30" s="317"/>
      <c r="S30" s="317"/>
      <c r="T30" s="317"/>
      <c r="U30" s="317"/>
      <c r="V30" s="317"/>
      <c r="W30" s="227">
        <f t="shared" si="0"/>
        <v>0</v>
      </c>
      <c r="X30" s="20">
        <f t="shared" si="1"/>
        <v>9</v>
      </c>
      <c r="Y30" s="41">
        <f t="shared" si="2"/>
        <v>0</v>
      </c>
      <c r="Z30" s="21">
        <f t="shared" si="3"/>
        <v>0</v>
      </c>
      <c r="AA30" s="22"/>
      <c r="AB30" s="23">
        <f>IF(ISERROR(COUNTIF($G30:$V30,"=3")/(16-(COUNTBLANK('Datos Curso'!$C$20:$C$35)))),"",(COUNTIF($G30:$V30,"=3")/(16-(COUNTBLANK('Datos Curso'!$C$20:$C$35)))))</f>
        <v>0</v>
      </c>
      <c r="AC30" s="24">
        <f>IF(ISERROR(COUNTIF($G30:$V30,"=2")/(16-COUNTBLANK('Datos Curso'!$C$20:$C$35))),"",(COUNTIF($G30:$V30,"=2")/(16-COUNTBLANK('Datos Curso'!$C$20:$C$35))))</f>
        <v>1</v>
      </c>
      <c r="AD30" s="25">
        <f>IF(ISERROR(COUNTIF($G30:$V30,"=1")/(16-COUNTBLANK('Datos Curso'!$C$20:$C$35))), "",(COUNTIF($G30:$V30,"=1")/(16-COUNTBLANK('Datos Curso'!$C$20:$C$35))))</f>
        <v>0</v>
      </c>
      <c r="AE30" s="229">
        <f>IF(ISERROR(COUNTIF($G30:$V30,"=0")/(16-COUNTBLANK('Datos Curso'!$C$20:$C$35))), "",(COUNTIF($G30:$V30,"=0")/(16-COUNTBLANK('Datos Curso'!$C$20:$C$35))))</f>
        <v>0</v>
      </c>
      <c r="AF30" s="140">
        <f t="shared" si="4"/>
        <v>1</v>
      </c>
    </row>
    <row r="31" spans="1:32" ht="38.25" x14ac:dyDescent="0.25">
      <c r="A31" s="3"/>
      <c r="B31" s="412"/>
      <c r="C31" s="499"/>
      <c r="D31" s="500"/>
      <c r="E31" s="504"/>
      <c r="F31" s="234" t="str">
        <f>Indicadores!F26</f>
        <v xml:space="preserve">Participa en juegos o actividades con niños y niñas que empieza a conocer, cuando lo invitan. Por ejemplo, participa en rondas con niños y niñas de otro curso </v>
      </c>
      <c r="G31" s="224">
        <v>2</v>
      </c>
      <c r="H31" s="224">
        <v>2</v>
      </c>
      <c r="I31" s="224">
        <v>2</v>
      </c>
      <c r="J31" s="224">
        <v>2</v>
      </c>
      <c r="K31" s="322">
        <v>2</v>
      </c>
      <c r="L31" s="322">
        <v>2</v>
      </c>
      <c r="M31" s="322">
        <v>2</v>
      </c>
      <c r="N31" s="322">
        <v>2</v>
      </c>
      <c r="O31" s="322">
        <v>2</v>
      </c>
      <c r="P31" s="318"/>
      <c r="Q31" s="318"/>
      <c r="R31" s="318"/>
      <c r="S31" s="318"/>
      <c r="T31" s="318"/>
      <c r="U31" s="318"/>
      <c r="V31" s="318"/>
      <c r="W31" s="223">
        <f t="shared" si="0"/>
        <v>0</v>
      </c>
      <c r="X31" s="42">
        <f t="shared" si="1"/>
        <v>9</v>
      </c>
      <c r="Y31" s="43">
        <f t="shared" si="2"/>
        <v>0</v>
      </c>
      <c r="Z31" s="44">
        <f t="shared" si="3"/>
        <v>0</v>
      </c>
      <c r="AA31" s="22"/>
      <c r="AB31" s="27">
        <f>IF(ISERROR(COUNTIF($G31:$V31,"=3")/(16-(COUNTBLANK('Datos Curso'!$C$20:$C$35)))),"",(COUNTIF($G31:$V31,"=3")/(16-(COUNTBLANK('Datos Curso'!$C$20:$C$35)))))</f>
        <v>0</v>
      </c>
      <c r="AC31" s="28">
        <f>IF(ISERROR(COUNTIF($G31:$V31,"=2")/(16-COUNTBLANK('Datos Curso'!$C$20:$C$35))),"",(COUNTIF($G31:$V31,"=2")/(16-COUNTBLANK('Datos Curso'!$C$20:$C$35))))</f>
        <v>1</v>
      </c>
      <c r="AD31" s="29">
        <f>IF(ISERROR(COUNTIF($G31:$V31,"=1")/(16-COUNTBLANK('Datos Curso'!$C$20:$C$35))), "",(COUNTIF($G31:$V31,"=1")/(16-COUNTBLANK('Datos Curso'!$C$20:$C$35))))</f>
        <v>0</v>
      </c>
      <c r="AE31" s="225">
        <f>IF(ISERROR(COUNTIF($G31:$V31,"=0")/(16-COUNTBLANK('Datos Curso'!$C$20:$C$35))), "",(COUNTIF($G31:$V31,"=0")/(16-COUNTBLANK('Datos Curso'!$C$20:$C$35))))</f>
        <v>0</v>
      </c>
      <c r="AF31" s="141">
        <f t="shared" si="4"/>
        <v>1</v>
      </c>
    </row>
    <row r="32" spans="1:32" ht="25.5" x14ac:dyDescent="0.25">
      <c r="A32" s="3"/>
      <c r="B32" s="412"/>
      <c r="C32" s="499"/>
      <c r="D32" s="500"/>
      <c r="E32" s="504"/>
      <c r="F32" s="234" t="str">
        <f>Indicadores!F27</f>
        <v xml:space="preserve">Nombra las características de algunas celebraciones, costumbres o entretenciones que practican en su familia. </v>
      </c>
      <c r="G32" s="224">
        <v>1</v>
      </c>
      <c r="H32" s="224">
        <v>1</v>
      </c>
      <c r="I32" s="224">
        <v>1</v>
      </c>
      <c r="J32" s="224">
        <v>1</v>
      </c>
      <c r="K32" s="322">
        <v>1</v>
      </c>
      <c r="L32" s="322">
        <v>1</v>
      </c>
      <c r="M32" s="322">
        <v>1</v>
      </c>
      <c r="N32" s="322">
        <v>1</v>
      </c>
      <c r="O32" s="322">
        <v>1</v>
      </c>
      <c r="P32" s="318"/>
      <c r="Q32" s="318"/>
      <c r="R32" s="318"/>
      <c r="S32" s="318"/>
      <c r="T32" s="318"/>
      <c r="U32" s="318"/>
      <c r="V32" s="318"/>
      <c r="W32" s="223">
        <f t="shared" si="0"/>
        <v>0</v>
      </c>
      <c r="X32" s="42">
        <f t="shared" si="1"/>
        <v>0</v>
      </c>
      <c r="Y32" s="43">
        <f t="shared" si="2"/>
        <v>9</v>
      </c>
      <c r="Z32" s="44">
        <f t="shared" si="3"/>
        <v>0</v>
      </c>
      <c r="AA32" s="22"/>
      <c r="AB32" s="27">
        <f>IF(ISERROR(COUNTIF($G32:$V32,"=3")/(16-(COUNTBLANK('Datos Curso'!$C$20:$C$35)))),"",(COUNTIF($G32:$V32,"=3")/(16-(COUNTBLANK('Datos Curso'!$C$20:$C$35)))))</f>
        <v>0</v>
      </c>
      <c r="AC32" s="28">
        <f>IF(ISERROR(COUNTIF($G32:$V32,"=2")/(16-COUNTBLANK('Datos Curso'!$C$20:$C$35))),"",(COUNTIF($G32:$V32,"=2")/(16-COUNTBLANK('Datos Curso'!$C$20:$C$35))))</f>
        <v>0</v>
      </c>
      <c r="AD32" s="29">
        <f>IF(ISERROR(COUNTIF($G32:$V32,"=1")/(16-COUNTBLANK('Datos Curso'!$C$20:$C$35))), "",(COUNTIF($G32:$V32,"=1")/(16-COUNTBLANK('Datos Curso'!$C$20:$C$35))))</f>
        <v>1</v>
      </c>
      <c r="AE32" s="225">
        <f>IF(ISERROR(COUNTIF($G32:$V32,"=0")/(16-COUNTBLANK('Datos Curso'!$C$20:$C$35))), "",(COUNTIF($G32:$V32,"=0")/(16-COUNTBLANK('Datos Curso'!$C$20:$C$35))))</f>
        <v>0</v>
      </c>
      <c r="AF32" s="141">
        <f t="shared" si="4"/>
        <v>1</v>
      </c>
    </row>
    <row r="33" spans="1:32" ht="25.5" x14ac:dyDescent="0.25">
      <c r="A33" s="3"/>
      <c r="B33" s="412"/>
      <c r="C33" s="499"/>
      <c r="D33" s="500"/>
      <c r="E33" s="504"/>
      <c r="F33" s="234" t="str">
        <f>Indicadores!F28</f>
        <v>Sigue las reglas acordadas en juegos y competencias de equipos.  (NT2)</v>
      </c>
      <c r="G33" s="224">
        <v>2</v>
      </c>
      <c r="H33" s="224">
        <v>2</v>
      </c>
      <c r="I33" s="224">
        <v>2</v>
      </c>
      <c r="J33" s="224">
        <v>2</v>
      </c>
      <c r="K33" s="322">
        <v>2</v>
      </c>
      <c r="L33" s="322">
        <v>2</v>
      </c>
      <c r="M33" s="322">
        <v>2</v>
      </c>
      <c r="N33" s="322">
        <v>2</v>
      </c>
      <c r="O33" s="322">
        <v>2</v>
      </c>
      <c r="P33" s="318"/>
      <c r="Q33" s="318"/>
      <c r="R33" s="318"/>
      <c r="S33" s="318"/>
      <c r="T33" s="318"/>
      <c r="U33" s="318"/>
      <c r="V33" s="318"/>
      <c r="W33" s="223">
        <f t="shared" si="0"/>
        <v>0</v>
      </c>
      <c r="X33" s="42">
        <f t="shared" si="1"/>
        <v>9</v>
      </c>
      <c r="Y33" s="43">
        <f t="shared" si="2"/>
        <v>0</v>
      </c>
      <c r="Z33" s="44">
        <f t="shared" si="3"/>
        <v>0</v>
      </c>
      <c r="AA33" s="22"/>
      <c r="AB33" s="27">
        <f>IF(ISERROR(COUNTIF($G33:$V33,"=3")/(16-(COUNTBLANK('Datos Curso'!$C$20:$C$35)))),"",(COUNTIF($G33:$V33,"=3")/(16-(COUNTBLANK('Datos Curso'!$C$20:$C$35)))))</f>
        <v>0</v>
      </c>
      <c r="AC33" s="28">
        <f>IF(ISERROR(COUNTIF($G33:$V33,"=2")/(16-COUNTBLANK('Datos Curso'!$C$20:$C$35))),"",(COUNTIF($G33:$V33,"=2")/(16-COUNTBLANK('Datos Curso'!$C$20:$C$35))))</f>
        <v>1</v>
      </c>
      <c r="AD33" s="29">
        <f>IF(ISERROR(COUNTIF($G33:$V33,"=1")/(16-COUNTBLANK('Datos Curso'!$C$20:$C$35))), "",(COUNTIF($G33:$V33,"=1")/(16-COUNTBLANK('Datos Curso'!$C$20:$C$35))))</f>
        <v>0</v>
      </c>
      <c r="AE33" s="225">
        <f>IF(ISERROR(COUNTIF($G33:$V33,"=0")/(16-COUNTBLANK('Datos Curso'!$C$20:$C$35))), "",(COUNTIF($G33:$V33,"=0")/(16-COUNTBLANK('Datos Curso'!$C$20:$C$35))))</f>
        <v>0</v>
      </c>
      <c r="AF33" s="141">
        <f t="shared" si="4"/>
        <v>1</v>
      </c>
    </row>
    <row r="34" spans="1:32" ht="39" thickBot="1" x14ac:dyDescent="0.3">
      <c r="A34" s="3"/>
      <c r="B34" s="412"/>
      <c r="C34" s="499"/>
      <c r="D34" s="500"/>
      <c r="E34" s="505"/>
      <c r="F34" s="236" t="str">
        <f>Indicadores!F29</f>
        <v>Conversa con personas que trabajan en la escuela, que no le son familiares. Por ejemplo, “¿cómo se llama usted?”, “¿qué hace en la escuela?”.( NT2 )</v>
      </c>
      <c r="G34" s="231">
        <v>2</v>
      </c>
      <c r="H34" s="231">
        <v>2</v>
      </c>
      <c r="I34" s="231">
        <v>2</v>
      </c>
      <c r="J34" s="231">
        <v>2</v>
      </c>
      <c r="K34" s="320">
        <v>2</v>
      </c>
      <c r="L34" s="320">
        <v>2</v>
      </c>
      <c r="M34" s="320">
        <v>2</v>
      </c>
      <c r="N34" s="320">
        <v>2</v>
      </c>
      <c r="O34" s="320">
        <v>2</v>
      </c>
      <c r="P34" s="319"/>
      <c r="Q34" s="319"/>
      <c r="R34" s="319"/>
      <c r="S34" s="319"/>
      <c r="T34" s="319"/>
      <c r="U34" s="319"/>
      <c r="V34" s="319"/>
      <c r="W34" s="228">
        <f t="shared" si="0"/>
        <v>0</v>
      </c>
      <c r="X34" s="45">
        <f t="shared" si="1"/>
        <v>9</v>
      </c>
      <c r="Y34" s="46">
        <f t="shared" si="2"/>
        <v>0</v>
      </c>
      <c r="Z34" s="47">
        <f t="shared" si="3"/>
        <v>0</v>
      </c>
      <c r="AA34" s="22"/>
      <c r="AB34" s="31">
        <f>IF(ISERROR(COUNTIF($G34:$V34,"=3")/(16-(COUNTBLANK('Datos Curso'!$C$20:$C$35)))),"",(COUNTIF($G34:$V34,"=3")/(16-(COUNTBLANK('Datos Curso'!$C$20:$C$35)))))</f>
        <v>0</v>
      </c>
      <c r="AC34" s="32">
        <f>IF(ISERROR(COUNTIF($G34:$V34,"=2")/(16-COUNTBLANK('Datos Curso'!$C$20:$C$35))),"",(COUNTIF($G34:$V34,"=2")/(16-COUNTBLANK('Datos Curso'!$C$20:$C$35))))</f>
        <v>1</v>
      </c>
      <c r="AD34" s="33">
        <f>IF(ISERROR(COUNTIF($G34:$V34,"=1")/(16-COUNTBLANK('Datos Curso'!$C$20:$C$35))), "",(COUNTIF($G34:$V34,"=1")/(16-COUNTBLANK('Datos Curso'!$C$20:$C$35))))</f>
        <v>0</v>
      </c>
      <c r="AE34" s="230">
        <f>IF(ISERROR(COUNTIF($G34:$V34,"=0")/(16-COUNTBLANK('Datos Curso'!$C$20:$C$35))), "",(COUNTIF($G34:$V34,"=0")/(16-COUNTBLANK('Datos Curso'!$C$20:$C$35))))</f>
        <v>0</v>
      </c>
      <c r="AF34" s="144">
        <f t="shared" si="4"/>
        <v>1</v>
      </c>
    </row>
    <row r="35" spans="1:32" ht="45.75" customHeight="1" x14ac:dyDescent="0.25">
      <c r="A35" s="3"/>
      <c r="B35" s="412"/>
      <c r="C35" s="499"/>
      <c r="D35" s="500"/>
      <c r="E35" s="503" t="str">
        <f>Indicadores!E30</f>
        <v>FORMACION VALORICA</v>
      </c>
      <c r="F35" s="235" t="str">
        <f>Indicadores!F30</f>
        <v xml:space="preserve">Cumple las normas establecidas por el grupo. Por ejemplo, levanta la mano antes de hablar o espera en silencio cuando un compañero habla. </v>
      </c>
      <c r="G35" s="232">
        <v>2</v>
      </c>
      <c r="H35" s="232">
        <v>2</v>
      </c>
      <c r="I35" s="232">
        <v>2</v>
      </c>
      <c r="J35" s="232">
        <v>2</v>
      </c>
      <c r="K35" s="321">
        <v>2</v>
      </c>
      <c r="L35" s="321">
        <v>2</v>
      </c>
      <c r="M35" s="321">
        <v>2</v>
      </c>
      <c r="N35" s="321">
        <v>2</v>
      </c>
      <c r="O35" s="321">
        <v>2</v>
      </c>
      <c r="P35" s="317"/>
      <c r="Q35" s="317"/>
      <c r="R35" s="317"/>
      <c r="S35" s="317"/>
      <c r="T35" s="317"/>
      <c r="U35" s="317"/>
      <c r="V35" s="317"/>
      <c r="W35" s="227">
        <f t="shared" si="0"/>
        <v>0</v>
      </c>
      <c r="X35" s="20">
        <f t="shared" si="1"/>
        <v>9</v>
      </c>
      <c r="Y35" s="41">
        <f t="shared" si="2"/>
        <v>0</v>
      </c>
      <c r="Z35" s="21">
        <f t="shared" si="3"/>
        <v>0</v>
      </c>
      <c r="AA35" s="22"/>
      <c r="AB35" s="23">
        <f>IF(ISERROR(COUNTIF($G35:$V35,"=3")/(16-(COUNTBLANK('Datos Curso'!$C$20:$C$35)))),"",(COUNTIF($G35:$V35,"=3")/(16-(COUNTBLANK('Datos Curso'!$C$20:$C$35)))))</f>
        <v>0</v>
      </c>
      <c r="AC35" s="24">
        <f>IF(ISERROR(COUNTIF($G35:$V35,"=2")/(16-COUNTBLANK('Datos Curso'!$C$20:$C$35))),"",(COUNTIF($G35:$V35,"=2")/(16-COUNTBLANK('Datos Curso'!$C$20:$C$35))))</f>
        <v>1</v>
      </c>
      <c r="AD35" s="25">
        <f>IF(ISERROR(COUNTIF($G35:$V35,"=1")/(16-COUNTBLANK('Datos Curso'!$C$20:$C$35))), "",(COUNTIF($G35:$V35,"=1")/(16-COUNTBLANK('Datos Curso'!$C$20:$C$35))))</f>
        <v>0</v>
      </c>
      <c r="AE35" s="229">
        <f>IF(ISERROR(COUNTIF($G35:$V35,"=0")/(16-COUNTBLANK('Datos Curso'!$C$20:$C$35))), "",(COUNTIF($G35:$V35,"=0")/(16-COUNTBLANK('Datos Curso'!$C$20:$C$35))))</f>
        <v>0</v>
      </c>
      <c r="AF35" s="140">
        <f t="shared" si="4"/>
        <v>1</v>
      </c>
    </row>
    <row r="36" spans="1:32" ht="25.5" x14ac:dyDescent="0.25">
      <c r="A36" s="3"/>
      <c r="B36" s="412"/>
      <c r="C36" s="499"/>
      <c r="D36" s="500"/>
      <c r="E36" s="504"/>
      <c r="F36" s="234" t="str">
        <f>Indicadores!F31</f>
        <v xml:space="preserve">Comenta costumbres de otras culturas que llaman su atención. Por ejemplo, “en Chiloé las casas están sobre el agua”. </v>
      </c>
      <c r="G36" s="224">
        <v>2</v>
      </c>
      <c r="H36" s="224">
        <v>2</v>
      </c>
      <c r="I36" s="224">
        <v>2</v>
      </c>
      <c r="J36" s="224">
        <v>2</v>
      </c>
      <c r="K36" s="322">
        <v>2</v>
      </c>
      <c r="L36" s="322">
        <v>2</v>
      </c>
      <c r="M36" s="322">
        <v>2</v>
      </c>
      <c r="N36" s="322">
        <v>2</v>
      </c>
      <c r="O36" s="322">
        <v>2</v>
      </c>
      <c r="P36" s="318"/>
      <c r="Q36" s="318"/>
      <c r="R36" s="318"/>
      <c r="S36" s="318"/>
      <c r="T36" s="318"/>
      <c r="U36" s="318"/>
      <c r="V36" s="318"/>
      <c r="W36" s="223">
        <f t="shared" si="0"/>
        <v>0</v>
      </c>
      <c r="X36" s="42">
        <f t="shared" si="1"/>
        <v>9</v>
      </c>
      <c r="Y36" s="43">
        <f t="shared" si="2"/>
        <v>0</v>
      </c>
      <c r="Z36" s="44">
        <f t="shared" si="3"/>
        <v>0</v>
      </c>
      <c r="AA36" s="22"/>
      <c r="AB36" s="27">
        <f>IF(ISERROR(COUNTIF($G36:$V36,"=3")/(16-(COUNTBLANK('Datos Curso'!$C$20:$C$35)))),"",(COUNTIF($G36:$V36,"=3")/(16-(COUNTBLANK('Datos Curso'!$C$20:$C$35)))))</f>
        <v>0</v>
      </c>
      <c r="AC36" s="28">
        <f>IF(ISERROR(COUNTIF($G36:$V36,"=2")/(16-COUNTBLANK('Datos Curso'!$C$20:$C$35))),"",(COUNTIF($G36:$V36,"=2")/(16-COUNTBLANK('Datos Curso'!$C$20:$C$35))))</f>
        <v>1</v>
      </c>
      <c r="AD36" s="29">
        <f>IF(ISERROR(COUNTIF($G36:$V36,"=1")/(16-COUNTBLANK('Datos Curso'!$C$20:$C$35))), "",(COUNTIF($G36:$V36,"=1")/(16-COUNTBLANK('Datos Curso'!$C$20:$C$35))))</f>
        <v>0</v>
      </c>
      <c r="AE36" s="225">
        <f>IF(ISERROR(COUNTIF($G36:$V36,"=0")/(16-COUNTBLANK('Datos Curso'!$C$20:$C$35))), "",(COUNTIF($G36:$V36,"=0")/(16-COUNTBLANK('Datos Curso'!$C$20:$C$35))))</f>
        <v>0</v>
      </c>
      <c r="AF36" s="141">
        <f t="shared" si="4"/>
        <v>1</v>
      </c>
    </row>
    <row r="37" spans="1:32" ht="39" thickBot="1" x14ac:dyDescent="0.3">
      <c r="A37" s="3"/>
      <c r="B37" s="413"/>
      <c r="C37" s="501"/>
      <c r="D37" s="502"/>
      <c r="E37" s="505"/>
      <c r="F37" s="236" t="str">
        <f>Indicadores!F32</f>
        <v>Comenta por qué una norma es importante para la convivencia del grupo. Por ejemplo, “hay que dejar la silla ordenada para que los demás puedan pasar”.  (NT2)</v>
      </c>
      <c r="G37" s="231">
        <v>2</v>
      </c>
      <c r="H37" s="231">
        <v>2</v>
      </c>
      <c r="I37" s="231">
        <v>2</v>
      </c>
      <c r="J37" s="231">
        <v>2</v>
      </c>
      <c r="K37" s="320">
        <v>2</v>
      </c>
      <c r="L37" s="320">
        <v>2</v>
      </c>
      <c r="M37" s="320">
        <v>2</v>
      </c>
      <c r="N37" s="320">
        <v>2</v>
      </c>
      <c r="O37" s="320">
        <v>2</v>
      </c>
      <c r="P37" s="319"/>
      <c r="Q37" s="319"/>
      <c r="R37" s="319"/>
      <c r="S37" s="319"/>
      <c r="T37" s="319"/>
      <c r="U37" s="319"/>
      <c r="V37" s="319"/>
      <c r="W37" s="228">
        <f t="shared" si="0"/>
        <v>0</v>
      </c>
      <c r="X37" s="45">
        <f t="shared" si="1"/>
        <v>9</v>
      </c>
      <c r="Y37" s="46">
        <f t="shared" si="2"/>
        <v>0</v>
      </c>
      <c r="Z37" s="47">
        <f t="shared" si="3"/>
        <v>0</v>
      </c>
      <c r="AA37" s="22"/>
      <c r="AB37" s="31">
        <f>IF(ISERROR(COUNTIF($G37:$V37,"=3")/(16-(COUNTBLANK('Datos Curso'!$C$20:$C$35)))),"",(COUNTIF($G37:$V37,"=3")/(16-(COUNTBLANK('Datos Curso'!$C$20:$C$35)))))</f>
        <v>0</v>
      </c>
      <c r="AC37" s="32">
        <f>IF(ISERROR(COUNTIF($G37:$V37,"=2")/(16-COUNTBLANK('Datos Curso'!$C$20:$C$35))),"",(COUNTIF($G37:$V37,"=2")/(16-COUNTBLANK('Datos Curso'!$C$20:$C$35))))</f>
        <v>1</v>
      </c>
      <c r="AD37" s="33">
        <f>IF(ISERROR(COUNTIF($G37:$V37,"=1")/(16-COUNTBLANK('Datos Curso'!$C$20:$C$35))), "",(COUNTIF($G37:$V37,"=1")/(16-COUNTBLANK('Datos Curso'!$C$20:$C$35))))</f>
        <v>0</v>
      </c>
      <c r="AE37" s="230">
        <f>IF(ISERROR(COUNTIF($G37:$V37,"=0")/(16-COUNTBLANK('Datos Curso'!$C$20:$C$35))), "",(COUNTIF($G37:$V37,"=0")/(16-COUNTBLANK('Datos Curso'!$C$20:$C$35))))</f>
        <v>0</v>
      </c>
      <c r="AF37" s="144">
        <f t="shared" si="4"/>
        <v>1</v>
      </c>
    </row>
    <row r="38" spans="1:32" ht="15.75" thickBot="1" x14ac:dyDescent="0.3">
      <c r="A38" s="22"/>
      <c r="B38" s="34"/>
      <c r="C38" s="34"/>
      <c r="D38" s="34"/>
      <c r="E38" s="35"/>
      <c r="F38" s="36"/>
      <c r="G38" s="37"/>
      <c r="H38" s="37"/>
      <c r="I38" s="37"/>
      <c r="J38" s="37"/>
      <c r="K38" s="145"/>
      <c r="L38" s="145"/>
      <c r="M38" s="145"/>
      <c r="N38" s="145"/>
      <c r="O38" s="145"/>
      <c r="P38" s="145"/>
      <c r="Q38" s="145"/>
      <c r="R38" s="145"/>
      <c r="S38" s="145"/>
      <c r="T38" s="145"/>
      <c r="U38" s="145"/>
      <c r="V38" s="146"/>
      <c r="W38" s="38"/>
      <c r="X38" s="38"/>
      <c r="Y38" s="38"/>
      <c r="Z38" s="38"/>
      <c r="AA38" s="39"/>
      <c r="AB38" s="40"/>
      <c r="AC38" s="40"/>
      <c r="AD38" s="40"/>
      <c r="AE38" s="40"/>
      <c r="AF38" s="39"/>
    </row>
    <row r="39" spans="1:32" ht="39" customHeight="1" x14ac:dyDescent="0.25">
      <c r="A39" s="3"/>
      <c r="B39" s="423" t="str">
        <f>Indicadores!B34</f>
        <v>AMBITO: COMUNICACIÓN</v>
      </c>
      <c r="C39" s="437" t="str">
        <f>Indicadores!B38</f>
        <v>LENGUAJE VERBAL</v>
      </c>
      <c r="D39" s="438"/>
      <c r="E39" s="426" t="str">
        <f>Indicadores!E38</f>
        <v>COMUNICACIÓN ORAL</v>
      </c>
      <c r="F39" s="237" t="str">
        <f>Indicadores!F38</f>
        <v xml:space="preserve">Se expresa oralmente con frases cortas de estructura convencional, incorporando palabras nuevas. Por ejemplo, utiliza palabras que aprendió a través de un cuento o relato. </v>
      </c>
      <c r="G39" s="139">
        <v>3</v>
      </c>
      <c r="H39" s="139">
        <v>2</v>
      </c>
      <c r="I39" s="139">
        <v>3</v>
      </c>
      <c r="J39" s="139">
        <v>2</v>
      </c>
      <c r="K39" s="139">
        <v>1</v>
      </c>
      <c r="L39" s="139">
        <v>2</v>
      </c>
      <c r="M39" s="139">
        <v>3</v>
      </c>
      <c r="N39" s="139">
        <v>2</v>
      </c>
      <c r="O39" s="139">
        <v>2</v>
      </c>
      <c r="P39" s="139"/>
      <c r="Q39" s="139"/>
      <c r="R39" s="139"/>
      <c r="S39" s="139"/>
      <c r="T39" s="139"/>
      <c r="U39" s="139"/>
      <c r="V39" s="139"/>
      <c r="W39" s="227">
        <f t="shared" ref="W39:W63" si="5">COUNTIF($G39:$V39,"=3")</f>
        <v>3</v>
      </c>
      <c r="X39" s="20">
        <f t="shared" ref="X39:X63" si="6">COUNTIF($G39:$V39,"=2")</f>
        <v>5</v>
      </c>
      <c r="Y39" s="41">
        <f t="shared" ref="Y39:Y63" si="7">COUNTIF($G39:$V39,"=1")</f>
        <v>1</v>
      </c>
      <c r="Z39" s="21">
        <f t="shared" ref="Z39:Z63" si="8">COUNTIF($G39:$V39,"=0")</f>
        <v>0</v>
      </c>
      <c r="AA39" s="3"/>
      <c r="AB39" s="23">
        <f>IF(ISERROR(COUNTIF($G39:$V39,"=3")/(16-(COUNTBLANK('Datos Curso'!$C$20:$C$35)))),"",(COUNTIF($G39:$V39,"=3")/(16-(COUNTBLANK('Datos Curso'!$C$20:$C$35)))))</f>
        <v>0.33333333333333331</v>
      </c>
      <c r="AC39" s="24">
        <f>IF(ISERROR(COUNTIF($G39:$V39,"=2")/(16-COUNTBLANK('Datos Curso'!$C$20:$C$35))),"",(COUNTIF($G39:$V39,"=2")/(16-COUNTBLANK('Datos Curso'!$C$20:$C$35))))</f>
        <v>0.55555555555555558</v>
      </c>
      <c r="AD39" s="25">
        <f>IF(ISERROR(COUNTIF($G39:$V39,"=1")/(16-COUNTBLANK('Datos Curso'!$C$20:$C$35))), "",(COUNTIF($G39:$V39,"=1")/(16-COUNTBLANK('Datos Curso'!$C$20:$C$35))))</f>
        <v>0.1111111111111111</v>
      </c>
      <c r="AE39" s="229">
        <f>IF(ISERROR(COUNTIF($G39:$V39,"=0")/(16-COUNTBLANK('Datos Curso'!$C$20:$C$35))), "",(COUNTIF($G39:$V39,"=0")/(16-COUNTBLANK('Datos Curso'!$C$20:$C$35))))</f>
        <v>0</v>
      </c>
      <c r="AF39" s="140">
        <f t="shared" ref="AF39:AF63" si="9">SUM(AB39:AE39)</f>
        <v>1</v>
      </c>
    </row>
    <row r="40" spans="1:32" ht="25.5" x14ac:dyDescent="0.25">
      <c r="A40" s="3"/>
      <c r="B40" s="424"/>
      <c r="C40" s="439"/>
      <c r="D40" s="440"/>
      <c r="E40" s="427"/>
      <c r="F40" s="233" t="str">
        <f>Indicadores!F39</f>
        <v xml:space="preserve">Responde preguntas relativas a contenidos explícitos de un relato. </v>
      </c>
      <c r="G40" s="142">
        <v>3</v>
      </c>
      <c r="H40" s="142">
        <v>2</v>
      </c>
      <c r="I40" s="142">
        <v>3</v>
      </c>
      <c r="J40" s="142">
        <v>2</v>
      </c>
      <c r="K40" s="142">
        <v>1</v>
      </c>
      <c r="L40" s="142">
        <v>2</v>
      </c>
      <c r="M40" s="142">
        <v>1</v>
      </c>
      <c r="N40" s="142">
        <v>2</v>
      </c>
      <c r="O40" s="142">
        <v>3</v>
      </c>
      <c r="P40" s="142"/>
      <c r="Q40" s="142"/>
      <c r="R40" s="142"/>
      <c r="S40" s="142"/>
      <c r="T40" s="142"/>
      <c r="U40" s="142"/>
      <c r="V40" s="142"/>
      <c r="W40" s="223">
        <f t="shared" si="5"/>
        <v>3</v>
      </c>
      <c r="X40" s="42">
        <f t="shared" si="6"/>
        <v>4</v>
      </c>
      <c r="Y40" s="43">
        <f t="shared" si="7"/>
        <v>2</v>
      </c>
      <c r="Z40" s="44">
        <f t="shared" si="8"/>
        <v>0</v>
      </c>
      <c r="AA40" s="3"/>
      <c r="AB40" s="27">
        <f>IF(ISERROR(COUNTIF($G40:$V40,"=3")/(16-(COUNTBLANK('Datos Curso'!$C$20:$C$35)))),"",(COUNTIF($G40:$V40,"=3")/(16-(COUNTBLANK('Datos Curso'!$C$20:$C$35)))))</f>
        <v>0.33333333333333331</v>
      </c>
      <c r="AC40" s="28">
        <f>IF(ISERROR(COUNTIF($G40:$V40,"=2")/(16-COUNTBLANK('Datos Curso'!$C$20:$C$35))),"",(COUNTIF($G40:$V40,"=2")/(16-COUNTBLANK('Datos Curso'!$C$20:$C$35))))</f>
        <v>0.44444444444444442</v>
      </c>
      <c r="AD40" s="29">
        <f>IF(ISERROR(COUNTIF($G40:$V40,"=1")/(16-COUNTBLANK('Datos Curso'!$C$20:$C$35))), "",(COUNTIF($G40:$V40,"=1")/(16-COUNTBLANK('Datos Curso'!$C$20:$C$35))))</f>
        <v>0.22222222222222221</v>
      </c>
      <c r="AE40" s="225">
        <f>IF(ISERROR(COUNTIF($G40:$V40,"=0")/(16-COUNTBLANK('Datos Curso'!$C$20:$C$35))), "",(COUNTIF($G40:$V40,"=0")/(16-COUNTBLANK('Datos Curso'!$C$20:$C$35))))</f>
        <v>0</v>
      </c>
      <c r="AF40" s="141">
        <f t="shared" si="9"/>
        <v>0.99999999999999989</v>
      </c>
    </row>
    <row r="41" spans="1:32" ht="25.5" x14ac:dyDescent="0.25">
      <c r="A41" s="3"/>
      <c r="B41" s="424"/>
      <c r="C41" s="439"/>
      <c r="D41" s="440"/>
      <c r="E41" s="427"/>
      <c r="F41" s="233" t="str">
        <f>Indicadores!F40</f>
        <v xml:space="preserve">Comenta lo que le gustó de una narración cuando se le pregunta. </v>
      </c>
      <c r="G41" s="142">
        <v>3</v>
      </c>
      <c r="H41" s="142">
        <v>2</v>
      </c>
      <c r="I41" s="142">
        <v>2</v>
      </c>
      <c r="J41" s="142">
        <v>3</v>
      </c>
      <c r="K41" s="142">
        <v>2</v>
      </c>
      <c r="L41" s="142">
        <v>2</v>
      </c>
      <c r="M41" s="142">
        <v>1</v>
      </c>
      <c r="N41" s="142">
        <v>2</v>
      </c>
      <c r="O41" s="142">
        <v>3</v>
      </c>
      <c r="P41" s="142"/>
      <c r="Q41" s="142"/>
      <c r="R41" s="142"/>
      <c r="S41" s="142"/>
      <c r="T41" s="142"/>
      <c r="U41" s="142"/>
      <c r="V41" s="142"/>
      <c r="W41" s="223">
        <f t="shared" si="5"/>
        <v>3</v>
      </c>
      <c r="X41" s="42">
        <f t="shared" si="6"/>
        <v>5</v>
      </c>
      <c r="Y41" s="43">
        <f t="shared" si="7"/>
        <v>1</v>
      </c>
      <c r="Z41" s="44">
        <f t="shared" si="8"/>
        <v>0</v>
      </c>
      <c r="AA41" s="3"/>
      <c r="AB41" s="27">
        <f>IF(ISERROR(COUNTIF($G41:$V41,"=3")/(16-(COUNTBLANK('Datos Curso'!$C$20:$C$35)))),"",(COUNTIF($G41:$V41,"=3")/(16-(COUNTBLANK('Datos Curso'!$C$20:$C$35)))))</f>
        <v>0.33333333333333331</v>
      </c>
      <c r="AC41" s="28">
        <f>IF(ISERROR(COUNTIF($G41:$V41,"=2")/(16-COUNTBLANK('Datos Curso'!$C$20:$C$35))),"",(COUNTIF($G41:$V41,"=2")/(16-COUNTBLANK('Datos Curso'!$C$20:$C$35))))</f>
        <v>0.55555555555555558</v>
      </c>
      <c r="AD41" s="29">
        <f>IF(ISERROR(COUNTIF($G41:$V41,"=1")/(16-COUNTBLANK('Datos Curso'!$C$20:$C$35))), "",(COUNTIF($G41:$V41,"=1")/(16-COUNTBLANK('Datos Curso'!$C$20:$C$35))))</f>
        <v>0.1111111111111111</v>
      </c>
      <c r="AE41" s="225">
        <f>IF(ISERROR(COUNTIF($G41:$V41,"=0")/(16-COUNTBLANK('Datos Curso'!$C$20:$C$35))), "",(COUNTIF($G41:$V41,"=0")/(16-COUNTBLANK('Datos Curso'!$C$20:$C$35))))</f>
        <v>0</v>
      </c>
      <c r="AF41" s="141">
        <f t="shared" si="9"/>
        <v>1</v>
      </c>
    </row>
    <row r="42" spans="1:32" ht="25.5" x14ac:dyDescent="0.25">
      <c r="A42" s="3"/>
      <c r="B42" s="424"/>
      <c r="C42" s="439"/>
      <c r="D42" s="440"/>
      <c r="E42" s="427"/>
      <c r="F42" s="233" t="str">
        <f>Indicadores!F41</f>
        <v>Se expresa oralmente con frases completas, incorporando palabras nuevas. (NT2)</v>
      </c>
      <c r="G42" s="142">
        <v>3</v>
      </c>
      <c r="H42" s="142">
        <v>3</v>
      </c>
      <c r="I42" s="142">
        <v>3</v>
      </c>
      <c r="J42" s="142">
        <v>2</v>
      </c>
      <c r="K42" s="142">
        <v>2</v>
      </c>
      <c r="L42" s="142">
        <v>1</v>
      </c>
      <c r="M42" s="142">
        <v>2</v>
      </c>
      <c r="N42" s="142">
        <v>2</v>
      </c>
      <c r="O42" s="142">
        <v>3</v>
      </c>
      <c r="P42" s="142"/>
      <c r="Q42" s="142"/>
      <c r="R42" s="142"/>
      <c r="S42" s="142"/>
      <c r="T42" s="142"/>
      <c r="U42" s="142"/>
      <c r="V42" s="142"/>
      <c r="W42" s="223">
        <f t="shared" si="5"/>
        <v>4</v>
      </c>
      <c r="X42" s="42">
        <f t="shared" si="6"/>
        <v>4</v>
      </c>
      <c r="Y42" s="43">
        <f t="shared" si="7"/>
        <v>1</v>
      </c>
      <c r="Z42" s="44">
        <f t="shared" si="8"/>
        <v>0</v>
      </c>
      <c r="AA42" s="3"/>
      <c r="AB42" s="27">
        <f>IF(ISERROR(COUNTIF($G42:$V42,"=3")/(16-(COUNTBLANK('Datos Curso'!$C$20:$C$35)))),"",(COUNTIF($G42:$V42,"=3")/(16-(COUNTBLANK('Datos Curso'!$C$20:$C$35)))))</f>
        <v>0.44444444444444442</v>
      </c>
      <c r="AC42" s="28">
        <f>IF(ISERROR(COUNTIF($G42:$V42,"=2")/(16-COUNTBLANK('Datos Curso'!$C$20:$C$35))),"",(COUNTIF($G42:$V42,"=2")/(16-COUNTBLANK('Datos Curso'!$C$20:$C$35))))</f>
        <v>0.44444444444444442</v>
      </c>
      <c r="AD42" s="29">
        <f>IF(ISERROR(COUNTIF($G42:$V42,"=1")/(16-COUNTBLANK('Datos Curso'!$C$20:$C$35))), "",(COUNTIF($G42:$V42,"=1")/(16-COUNTBLANK('Datos Curso'!$C$20:$C$35))))</f>
        <v>0.1111111111111111</v>
      </c>
      <c r="AE42" s="225">
        <f>IF(ISERROR(COUNTIF($G42:$V42,"=0")/(16-COUNTBLANK('Datos Curso'!$C$20:$C$35))), "",(COUNTIF($G42:$V42,"=0")/(16-COUNTBLANK('Datos Curso'!$C$20:$C$35))))</f>
        <v>0</v>
      </c>
      <c r="AF42" s="141">
        <f t="shared" si="9"/>
        <v>1</v>
      </c>
    </row>
    <row r="43" spans="1:32" ht="39" thickBot="1" x14ac:dyDescent="0.3">
      <c r="A43" s="3"/>
      <c r="B43" s="424"/>
      <c r="C43" s="439"/>
      <c r="D43" s="440"/>
      <c r="E43" s="428"/>
      <c r="F43" s="238" t="str">
        <f>Indicadores!F42</f>
        <v>Responde a preguntas haciendo inferencias sencillas a partir de un relato. Por ejemplo, preguntas como ¿por qué estaba triste el oso del cuento? (NT2)</v>
      </c>
      <c r="G43" s="143">
        <v>1</v>
      </c>
      <c r="H43" s="143">
        <v>1</v>
      </c>
      <c r="I43" s="143">
        <v>1</v>
      </c>
      <c r="J43" s="143">
        <v>1</v>
      </c>
      <c r="K43" s="143">
        <v>1</v>
      </c>
      <c r="L43" s="143">
        <v>1</v>
      </c>
      <c r="M43" s="143">
        <v>1</v>
      </c>
      <c r="N43" s="143">
        <v>1</v>
      </c>
      <c r="O43" s="143">
        <v>1</v>
      </c>
      <c r="P43" s="143"/>
      <c r="Q43" s="143"/>
      <c r="R43" s="143"/>
      <c r="S43" s="143"/>
      <c r="T43" s="143"/>
      <c r="U43" s="143"/>
      <c r="V43" s="143"/>
      <c r="W43" s="228">
        <f t="shared" si="5"/>
        <v>0</v>
      </c>
      <c r="X43" s="45">
        <f t="shared" si="6"/>
        <v>0</v>
      </c>
      <c r="Y43" s="46">
        <f t="shared" si="7"/>
        <v>9</v>
      </c>
      <c r="Z43" s="47">
        <f t="shared" si="8"/>
        <v>0</v>
      </c>
      <c r="AA43" s="3"/>
      <c r="AB43" s="31">
        <f>IF(ISERROR(COUNTIF($G43:$V43,"=3")/(16-(COUNTBLANK('Datos Curso'!$C$20:$C$35)))),"",(COUNTIF($G43:$V43,"=3")/(16-(COUNTBLANK('Datos Curso'!$C$20:$C$35)))))</f>
        <v>0</v>
      </c>
      <c r="AC43" s="32">
        <f>IF(ISERROR(COUNTIF($G43:$V43,"=2")/(16-COUNTBLANK('Datos Curso'!$C$20:$C$35))),"",(COUNTIF($G43:$V43,"=2")/(16-COUNTBLANK('Datos Curso'!$C$20:$C$35))))</f>
        <v>0</v>
      </c>
      <c r="AD43" s="33">
        <f>IF(ISERROR(COUNTIF($G43:$V43,"=1")/(16-COUNTBLANK('Datos Curso'!$C$20:$C$35))), "",(COUNTIF($G43:$V43,"=1")/(16-COUNTBLANK('Datos Curso'!$C$20:$C$35))))</f>
        <v>1</v>
      </c>
      <c r="AE43" s="230">
        <f>IF(ISERROR(COUNTIF($G43:$V43,"=0")/(16-COUNTBLANK('Datos Curso'!$C$20:$C$35))), "",(COUNTIF($G43:$V43,"=0")/(16-COUNTBLANK('Datos Curso'!$C$20:$C$35))))</f>
        <v>0</v>
      </c>
      <c r="AF43" s="144">
        <f t="shared" si="9"/>
        <v>1</v>
      </c>
    </row>
    <row r="44" spans="1:32" ht="31.5" customHeight="1" x14ac:dyDescent="0.25">
      <c r="A44" s="3"/>
      <c r="B44" s="424"/>
      <c r="C44" s="439"/>
      <c r="D44" s="440"/>
      <c r="E44" s="426" t="str">
        <f>Indicadores!E43</f>
        <v>INICIACION A LA LECTURA</v>
      </c>
      <c r="F44" s="237" t="str">
        <f>Indicadores!F43</f>
        <v xml:space="preserve">Nombra o señala palabras escritas que terminan con la misma sílaba. </v>
      </c>
      <c r="G44" s="139">
        <v>3</v>
      </c>
      <c r="H44" s="139">
        <v>3</v>
      </c>
      <c r="I44" s="139">
        <v>3</v>
      </c>
      <c r="J44" s="139">
        <v>2</v>
      </c>
      <c r="K44" s="139">
        <v>3</v>
      </c>
      <c r="L44" s="139">
        <v>2</v>
      </c>
      <c r="M44" s="139">
        <v>3</v>
      </c>
      <c r="N44" s="139">
        <v>2</v>
      </c>
      <c r="O44" s="139">
        <v>2</v>
      </c>
      <c r="P44" s="139"/>
      <c r="Q44" s="139"/>
      <c r="R44" s="139"/>
      <c r="S44" s="139"/>
      <c r="T44" s="139"/>
      <c r="U44" s="139"/>
      <c r="V44" s="139"/>
      <c r="W44" s="227">
        <f t="shared" si="5"/>
        <v>5</v>
      </c>
      <c r="X44" s="20">
        <f t="shared" si="6"/>
        <v>4</v>
      </c>
      <c r="Y44" s="41">
        <f t="shared" si="7"/>
        <v>0</v>
      </c>
      <c r="Z44" s="21">
        <f t="shared" si="8"/>
        <v>0</v>
      </c>
      <c r="AA44" s="3"/>
      <c r="AB44" s="23">
        <f>IF(ISERROR(COUNTIF($G44:$V44,"=3")/(16-(COUNTBLANK('Datos Curso'!$C$20:$C$35)))),"",(COUNTIF($G44:$V44,"=3")/(16-(COUNTBLANK('Datos Curso'!$C$20:$C$35)))))</f>
        <v>0.55555555555555558</v>
      </c>
      <c r="AC44" s="24">
        <f>IF(ISERROR(COUNTIF($G44:$V44,"=2")/(16-COUNTBLANK('Datos Curso'!$C$20:$C$35))),"",(COUNTIF($G44:$V44,"=2")/(16-COUNTBLANK('Datos Curso'!$C$20:$C$35))))</f>
        <v>0.44444444444444442</v>
      </c>
      <c r="AD44" s="25">
        <f>IF(ISERROR(COUNTIF($G44:$V44,"=1")/(16-COUNTBLANK('Datos Curso'!$C$20:$C$35))), "",(COUNTIF($G44:$V44,"=1")/(16-COUNTBLANK('Datos Curso'!$C$20:$C$35))))</f>
        <v>0</v>
      </c>
      <c r="AE44" s="229">
        <f>IF(ISERROR(COUNTIF($G44:$V44,"=0")/(16-COUNTBLANK('Datos Curso'!$C$20:$C$35))), "",(COUNTIF($G44:$V44,"=0")/(16-COUNTBLANK('Datos Curso'!$C$20:$C$35))))</f>
        <v>0</v>
      </c>
      <c r="AF44" s="140">
        <f t="shared" si="9"/>
        <v>1</v>
      </c>
    </row>
    <row r="45" spans="1:32" ht="25.5" x14ac:dyDescent="0.25">
      <c r="A45" s="3"/>
      <c r="B45" s="424"/>
      <c r="C45" s="439"/>
      <c r="D45" s="440"/>
      <c r="E45" s="427"/>
      <c r="F45" s="233" t="str">
        <f>Indicadores!F44</f>
        <v xml:space="preserve">Señala y menciona su nombre y al menos tres palabras escritas que tienen significado para él o ella. </v>
      </c>
      <c r="G45" s="142">
        <v>2</v>
      </c>
      <c r="H45" s="142">
        <v>2</v>
      </c>
      <c r="I45" s="142">
        <v>2</v>
      </c>
      <c r="J45" s="142">
        <v>2</v>
      </c>
      <c r="K45" s="142">
        <v>2</v>
      </c>
      <c r="L45" s="142">
        <v>1</v>
      </c>
      <c r="M45" s="142">
        <v>2</v>
      </c>
      <c r="N45" s="142">
        <v>2</v>
      </c>
      <c r="O45" s="142">
        <v>1</v>
      </c>
      <c r="P45" s="142"/>
      <c r="Q45" s="142"/>
      <c r="R45" s="142"/>
      <c r="S45" s="142"/>
      <c r="T45" s="142"/>
      <c r="U45" s="142"/>
      <c r="V45" s="142"/>
      <c r="W45" s="223">
        <f t="shared" si="5"/>
        <v>0</v>
      </c>
      <c r="X45" s="42">
        <f t="shared" si="6"/>
        <v>7</v>
      </c>
      <c r="Y45" s="43">
        <f t="shared" si="7"/>
        <v>2</v>
      </c>
      <c r="Z45" s="44">
        <f t="shared" si="8"/>
        <v>0</v>
      </c>
      <c r="AA45" s="3"/>
      <c r="AB45" s="27">
        <f>IF(ISERROR(COUNTIF($G45:$V45,"=3")/(16-(COUNTBLANK('Datos Curso'!$C$20:$C$35)))),"",(COUNTIF($G45:$V45,"=3")/(16-(COUNTBLANK('Datos Curso'!$C$20:$C$35)))))</f>
        <v>0</v>
      </c>
      <c r="AC45" s="28">
        <f>IF(ISERROR(COUNTIF($G45:$V45,"=2")/(16-COUNTBLANK('Datos Curso'!$C$20:$C$35))),"",(COUNTIF($G45:$V45,"=2")/(16-COUNTBLANK('Datos Curso'!$C$20:$C$35))))</f>
        <v>0.77777777777777779</v>
      </c>
      <c r="AD45" s="29">
        <f>IF(ISERROR(COUNTIF($G45:$V45,"=1")/(16-COUNTBLANK('Datos Curso'!$C$20:$C$35))), "",(COUNTIF($G45:$V45,"=1")/(16-COUNTBLANK('Datos Curso'!$C$20:$C$35))))</f>
        <v>0.22222222222222221</v>
      </c>
      <c r="AE45" s="225">
        <f>IF(ISERROR(COUNTIF($G45:$V45,"=0")/(16-COUNTBLANK('Datos Curso'!$C$20:$C$35))), "",(COUNTIF($G45:$V45,"=0")/(16-COUNTBLANK('Datos Curso'!$C$20:$C$35))))</f>
        <v>0</v>
      </c>
      <c r="AF45" s="141">
        <f t="shared" si="9"/>
        <v>1</v>
      </c>
    </row>
    <row r="46" spans="1:32" ht="25.5" x14ac:dyDescent="0.25">
      <c r="A46" s="3"/>
      <c r="B46" s="424"/>
      <c r="C46" s="439"/>
      <c r="D46" s="440"/>
      <c r="E46" s="427"/>
      <c r="F46" s="233" t="str">
        <f>Indicadores!F45</f>
        <v xml:space="preserve">Indica o señala en un texto algunas letras (vocales y consonantes) escritas. </v>
      </c>
      <c r="G46" s="142">
        <v>3</v>
      </c>
      <c r="H46" s="142">
        <v>3</v>
      </c>
      <c r="I46" s="142">
        <v>2</v>
      </c>
      <c r="J46" s="142">
        <v>3</v>
      </c>
      <c r="K46" s="142">
        <v>2</v>
      </c>
      <c r="L46" s="142">
        <v>1</v>
      </c>
      <c r="M46" s="142">
        <v>2</v>
      </c>
      <c r="N46" s="142">
        <v>3</v>
      </c>
      <c r="O46" s="142">
        <v>2</v>
      </c>
      <c r="P46" s="142"/>
      <c r="Q46" s="142"/>
      <c r="R46" s="142"/>
      <c r="S46" s="142"/>
      <c r="T46" s="142"/>
      <c r="U46" s="142"/>
      <c r="V46" s="142"/>
      <c r="W46" s="223">
        <f t="shared" si="5"/>
        <v>4</v>
      </c>
      <c r="X46" s="42">
        <f t="shared" si="6"/>
        <v>4</v>
      </c>
      <c r="Y46" s="43">
        <f t="shared" si="7"/>
        <v>1</v>
      </c>
      <c r="Z46" s="44">
        <f t="shared" si="8"/>
        <v>0</v>
      </c>
      <c r="AA46" s="3"/>
      <c r="AB46" s="27">
        <f>IF(ISERROR(COUNTIF($G46:$V46,"=3")/(16-(COUNTBLANK('Datos Curso'!$C$20:$C$35)))),"",(COUNTIF($G46:$V46,"=3")/(16-(COUNTBLANK('Datos Curso'!$C$20:$C$35)))))</f>
        <v>0.44444444444444442</v>
      </c>
      <c r="AC46" s="28">
        <f>IF(ISERROR(COUNTIF($G46:$V46,"=2")/(16-COUNTBLANK('Datos Curso'!$C$20:$C$35))),"",(COUNTIF($G46:$V46,"=2")/(16-COUNTBLANK('Datos Curso'!$C$20:$C$35))))</f>
        <v>0.44444444444444442</v>
      </c>
      <c r="AD46" s="29">
        <f>IF(ISERROR(COUNTIF($G46:$V46,"=1")/(16-COUNTBLANK('Datos Curso'!$C$20:$C$35))), "",(COUNTIF($G46:$V46,"=1")/(16-COUNTBLANK('Datos Curso'!$C$20:$C$35))))</f>
        <v>0.1111111111111111</v>
      </c>
      <c r="AE46" s="225">
        <f>IF(ISERROR(COUNTIF($G46:$V46,"=0")/(16-COUNTBLANK('Datos Curso'!$C$20:$C$35))), "",(COUNTIF($G46:$V46,"=0")/(16-COUNTBLANK('Datos Curso'!$C$20:$C$35))))</f>
        <v>0</v>
      </c>
      <c r="AF46" s="141">
        <f t="shared" si="9"/>
        <v>1</v>
      </c>
    </row>
    <row r="47" spans="1:32" ht="25.5" x14ac:dyDescent="0.25">
      <c r="A47" s="3"/>
      <c r="B47" s="424"/>
      <c r="C47" s="439"/>
      <c r="D47" s="440"/>
      <c r="E47" s="427"/>
      <c r="F47" s="233" t="str">
        <f>Indicadores!F46</f>
        <v xml:space="preserve">Responde preguntas respecto a personajes o hechos de un cuento. </v>
      </c>
      <c r="G47" s="142">
        <v>3</v>
      </c>
      <c r="H47" s="142">
        <v>3</v>
      </c>
      <c r="I47" s="142">
        <v>3</v>
      </c>
      <c r="J47" s="142">
        <v>3</v>
      </c>
      <c r="K47" s="142">
        <v>2</v>
      </c>
      <c r="L47" s="142">
        <v>2</v>
      </c>
      <c r="M47" s="142">
        <v>3</v>
      </c>
      <c r="N47" s="142">
        <v>2</v>
      </c>
      <c r="O47" s="142">
        <v>1</v>
      </c>
      <c r="P47" s="142"/>
      <c r="Q47" s="142"/>
      <c r="R47" s="142"/>
      <c r="S47" s="142"/>
      <c r="T47" s="142"/>
      <c r="U47" s="142"/>
      <c r="V47" s="142"/>
      <c r="W47" s="223">
        <f t="shared" si="5"/>
        <v>5</v>
      </c>
      <c r="X47" s="42">
        <f t="shared" si="6"/>
        <v>3</v>
      </c>
      <c r="Y47" s="43">
        <f t="shared" si="7"/>
        <v>1</v>
      </c>
      <c r="Z47" s="44">
        <f t="shared" si="8"/>
        <v>0</v>
      </c>
      <c r="AA47" s="3"/>
      <c r="AB47" s="27">
        <f>IF(ISERROR(COUNTIF($G47:$V47,"=3")/(16-(COUNTBLANK('Datos Curso'!$C$20:$C$35)))),"",(COUNTIF($G47:$V47,"=3")/(16-(COUNTBLANK('Datos Curso'!$C$20:$C$35)))))</f>
        <v>0.55555555555555558</v>
      </c>
      <c r="AC47" s="28">
        <f>IF(ISERROR(COUNTIF($G47:$V47,"=2")/(16-COUNTBLANK('Datos Curso'!$C$20:$C$35))),"",(COUNTIF($G47:$V47,"=2")/(16-COUNTBLANK('Datos Curso'!$C$20:$C$35))))</f>
        <v>0.33333333333333331</v>
      </c>
      <c r="AD47" s="29">
        <f>IF(ISERROR(COUNTIF($G47:$V47,"=1")/(16-COUNTBLANK('Datos Curso'!$C$20:$C$35))), "",(COUNTIF($G47:$V47,"=1")/(16-COUNTBLANK('Datos Curso'!$C$20:$C$35))))</f>
        <v>0.1111111111111111</v>
      </c>
      <c r="AE47" s="225">
        <f>IF(ISERROR(COUNTIF($G47:$V47,"=0")/(16-COUNTBLANK('Datos Curso'!$C$20:$C$35))), "",(COUNTIF($G47:$V47,"=0")/(16-COUNTBLANK('Datos Curso'!$C$20:$C$35))))</f>
        <v>0</v>
      </c>
      <c r="AF47" s="141">
        <f t="shared" si="9"/>
        <v>1</v>
      </c>
    </row>
    <row r="48" spans="1:32" ht="39" thickBot="1" x14ac:dyDescent="0.3">
      <c r="A48" s="3"/>
      <c r="B48" s="424"/>
      <c r="C48" s="439"/>
      <c r="D48" s="440"/>
      <c r="E48" s="428"/>
      <c r="F48" s="238" t="str">
        <f>Indicadores!F47</f>
        <v>Frente a palabras escritas, señala si son largas, cortas o iguales, de acuerdo a su número de sílabas, e indica aquellas que tienen la misma sílaba inicial. (NT2)</v>
      </c>
      <c r="G48" s="143">
        <v>3</v>
      </c>
      <c r="H48" s="143">
        <v>2</v>
      </c>
      <c r="I48" s="143">
        <v>2</v>
      </c>
      <c r="J48" s="143">
        <v>2</v>
      </c>
      <c r="K48" s="143">
        <v>1</v>
      </c>
      <c r="L48" s="143">
        <v>1</v>
      </c>
      <c r="M48" s="143">
        <v>2</v>
      </c>
      <c r="N48" s="143">
        <v>1</v>
      </c>
      <c r="O48" s="143">
        <v>2</v>
      </c>
      <c r="P48" s="143"/>
      <c r="Q48" s="143"/>
      <c r="R48" s="143"/>
      <c r="S48" s="143"/>
      <c r="T48" s="143"/>
      <c r="U48" s="143"/>
      <c r="V48" s="143"/>
      <c r="W48" s="228">
        <f t="shared" si="5"/>
        <v>1</v>
      </c>
      <c r="X48" s="45">
        <f t="shared" si="6"/>
        <v>5</v>
      </c>
      <c r="Y48" s="46">
        <f t="shared" si="7"/>
        <v>3</v>
      </c>
      <c r="Z48" s="47">
        <f t="shared" si="8"/>
        <v>0</v>
      </c>
      <c r="AA48" s="3"/>
      <c r="AB48" s="31">
        <f>IF(ISERROR(COUNTIF($G48:$V48,"=3")/(16-(COUNTBLANK('Datos Curso'!$C$20:$C$35)))),"",(COUNTIF($G48:$V48,"=3")/(16-(COUNTBLANK('Datos Curso'!$C$20:$C$35)))))</f>
        <v>0.1111111111111111</v>
      </c>
      <c r="AC48" s="32">
        <f>IF(ISERROR(COUNTIF($G48:$V48,"=2")/(16-COUNTBLANK('Datos Curso'!$C$20:$C$35))),"",(COUNTIF($G48:$V48,"=2")/(16-COUNTBLANK('Datos Curso'!$C$20:$C$35))))</f>
        <v>0.55555555555555558</v>
      </c>
      <c r="AD48" s="33">
        <f>IF(ISERROR(COUNTIF($G48:$V48,"=1")/(16-COUNTBLANK('Datos Curso'!$C$20:$C$35))), "",(COUNTIF($G48:$V48,"=1")/(16-COUNTBLANK('Datos Curso'!$C$20:$C$35))))</f>
        <v>0.33333333333333331</v>
      </c>
      <c r="AE48" s="230">
        <f>IF(ISERROR(COUNTIF($G48:$V48,"=0")/(16-COUNTBLANK('Datos Curso'!$C$20:$C$35))), "",(COUNTIF($G48:$V48,"=0")/(16-COUNTBLANK('Datos Curso'!$C$20:$C$35))))</f>
        <v>0</v>
      </c>
      <c r="AF48" s="144">
        <f t="shared" si="9"/>
        <v>1</v>
      </c>
    </row>
    <row r="49" spans="1:32" ht="26.25" customHeight="1" x14ac:dyDescent="0.25">
      <c r="A49" s="3"/>
      <c r="B49" s="424"/>
      <c r="C49" s="439"/>
      <c r="D49" s="440"/>
      <c r="E49" s="429" t="str">
        <f>Indicadores!E48</f>
        <v>INICIACION A LA ESCRITURA</v>
      </c>
      <c r="F49" s="237" t="str">
        <f>Indicadores!F48</f>
        <v xml:space="preserve">Traza guirnaldas de líneas continuas, respetando un punto de inicio y final. </v>
      </c>
      <c r="G49" s="139">
        <v>3</v>
      </c>
      <c r="H49" s="139">
        <v>3</v>
      </c>
      <c r="I49" s="139">
        <v>3</v>
      </c>
      <c r="J49" s="139">
        <v>3</v>
      </c>
      <c r="K49" s="139">
        <v>3</v>
      </c>
      <c r="L49" s="139">
        <v>3</v>
      </c>
      <c r="M49" s="139">
        <v>3</v>
      </c>
      <c r="N49" s="139">
        <v>2</v>
      </c>
      <c r="O49" s="139">
        <v>3</v>
      </c>
      <c r="P49" s="139"/>
      <c r="Q49" s="139"/>
      <c r="R49" s="139"/>
      <c r="S49" s="139"/>
      <c r="T49" s="139"/>
      <c r="U49" s="139"/>
      <c r="V49" s="139"/>
      <c r="W49" s="227">
        <f t="shared" si="5"/>
        <v>8</v>
      </c>
      <c r="X49" s="20">
        <f t="shared" si="6"/>
        <v>1</v>
      </c>
      <c r="Y49" s="41">
        <f t="shared" si="7"/>
        <v>0</v>
      </c>
      <c r="Z49" s="21">
        <f t="shared" si="8"/>
        <v>0</v>
      </c>
      <c r="AA49" s="3"/>
      <c r="AB49" s="23">
        <f>IF(ISERROR(COUNTIF($G49:$V49,"=3")/(16-(COUNTBLANK('Datos Curso'!$C$20:$C$35)))),"",(COUNTIF($G49:$V49,"=3")/(16-(COUNTBLANK('Datos Curso'!$C$20:$C$35)))))</f>
        <v>0.88888888888888884</v>
      </c>
      <c r="AC49" s="24">
        <f>IF(ISERROR(COUNTIF($G49:$V49,"=2")/(16-COUNTBLANK('Datos Curso'!$C$20:$C$35))),"",(COUNTIF($G49:$V49,"=2")/(16-COUNTBLANK('Datos Curso'!$C$20:$C$35))))</f>
        <v>0.1111111111111111</v>
      </c>
      <c r="AD49" s="25">
        <f>IF(ISERROR(COUNTIF($G49:$V49,"=1")/(16-COUNTBLANK('Datos Curso'!$C$20:$C$35))), "",(COUNTIF($G49:$V49,"=1")/(16-COUNTBLANK('Datos Curso'!$C$20:$C$35))))</f>
        <v>0</v>
      </c>
      <c r="AE49" s="229">
        <f>IF(ISERROR(COUNTIF($G49:$V49,"=0")/(16-COUNTBLANK('Datos Curso'!$C$20:$C$35))), "",(COUNTIF($G49:$V49,"=0")/(16-COUNTBLANK('Datos Curso'!$C$20:$C$35))))</f>
        <v>0</v>
      </c>
      <c r="AF49" s="140">
        <f t="shared" si="9"/>
        <v>1</v>
      </c>
    </row>
    <row r="50" spans="1:32" ht="51" x14ac:dyDescent="0.25">
      <c r="A50" s="3"/>
      <c r="B50" s="424"/>
      <c r="C50" s="439"/>
      <c r="D50" s="440"/>
      <c r="E50" s="430"/>
      <c r="F50" s="233" t="str">
        <f>Indicadores!F49</f>
        <v xml:space="preserve">“Escribe” una carta o invitación incluyendo algunas letras o palabras que conoce. Por ejemplo, firma una carta con su nombre o escribe algunas letras que componen el nombre del destinatario de una invitación. </v>
      </c>
      <c r="G50" s="142">
        <v>2</v>
      </c>
      <c r="H50" s="142">
        <v>2</v>
      </c>
      <c r="I50" s="142">
        <v>2</v>
      </c>
      <c r="J50" s="142">
        <v>3</v>
      </c>
      <c r="K50" s="142">
        <v>3</v>
      </c>
      <c r="L50" s="142">
        <v>2</v>
      </c>
      <c r="M50" s="142">
        <v>3</v>
      </c>
      <c r="N50" s="142">
        <v>2</v>
      </c>
      <c r="O50" s="142">
        <v>3</v>
      </c>
      <c r="P50" s="142"/>
      <c r="Q50" s="142"/>
      <c r="R50" s="142"/>
      <c r="S50" s="142"/>
      <c r="T50" s="142"/>
      <c r="U50" s="142"/>
      <c r="V50" s="142"/>
      <c r="W50" s="223">
        <f t="shared" si="5"/>
        <v>4</v>
      </c>
      <c r="X50" s="42">
        <f t="shared" si="6"/>
        <v>5</v>
      </c>
      <c r="Y50" s="43">
        <f t="shared" si="7"/>
        <v>0</v>
      </c>
      <c r="Z50" s="44">
        <f t="shared" si="8"/>
        <v>0</v>
      </c>
      <c r="AA50" s="3"/>
      <c r="AB50" s="27">
        <f>IF(ISERROR(COUNTIF($G50:$V50,"=3")/(16-(COUNTBLANK('Datos Curso'!$C$20:$C$35)))),"",(COUNTIF($G50:$V50,"=3")/(16-(COUNTBLANK('Datos Curso'!$C$20:$C$35)))))</f>
        <v>0.44444444444444442</v>
      </c>
      <c r="AC50" s="28">
        <f>IF(ISERROR(COUNTIF($G50:$V50,"=2")/(16-COUNTBLANK('Datos Curso'!$C$20:$C$35))),"",(COUNTIF($G50:$V50,"=2")/(16-COUNTBLANK('Datos Curso'!$C$20:$C$35))))</f>
        <v>0.55555555555555558</v>
      </c>
      <c r="AD50" s="29">
        <f>IF(ISERROR(COUNTIF($G50:$V50,"=1")/(16-COUNTBLANK('Datos Curso'!$C$20:$C$35))), "",(COUNTIF($G50:$V50,"=1")/(16-COUNTBLANK('Datos Curso'!$C$20:$C$35))))</f>
        <v>0</v>
      </c>
      <c r="AE50" s="225">
        <f>IF(ISERROR(COUNTIF($G50:$V50,"=0")/(16-COUNTBLANK('Datos Curso'!$C$20:$C$35))), "",(COUNTIF($G50:$V50,"=0")/(16-COUNTBLANK('Datos Curso'!$C$20:$C$35))))</f>
        <v>0</v>
      </c>
      <c r="AF50" s="141">
        <f t="shared" si="9"/>
        <v>1</v>
      </c>
    </row>
    <row r="51" spans="1:32" ht="26.25" thickBot="1" x14ac:dyDescent="0.3">
      <c r="A51" s="3"/>
      <c r="B51" s="424"/>
      <c r="C51" s="441"/>
      <c r="D51" s="442"/>
      <c r="E51" s="431"/>
      <c r="F51" s="238" t="str">
        <f>Indicadores!F50</f>
        <v>Juega a escribir en forma manuscrita, trazando guirnaldas sin levantar el lápiz.  (NT2)</v>
      </c>
      <c r="G51" s="143">
        <v>2</v>
      </c>
      <c r="H51" s="143">
        <v>1</v>
      </c>
      <c r="I51" s="143">
        <v>2</v>
      </c>
      <c r="J51" s="143">
        <v>3</v>
      </c>
      <c r="K51" s="143">
        <v>2</v>
      </c>
      <c r="L51" s="143">
        <v>3</v>
      </c>
      <c r="M51" s="143">
        <v>2</v>
      </c>
      <c r="N51" s="143">
        <v>3</v>
      </c>
      <c r="O51" s="143">
        <v>1</v>
      </c>
      <c r="P51" s="143"/>
      <c r="Q51" s="143"/>
      <c r="R51" s="143"/>
      <c r="S51" s="143"/>
      <c r="T51" s="143"/>
      <c r="U51" s="143"/>
      <c r="V51" s="143"/>
      <c r="W51" s="228">
        <f t="shared" si="5"/>
        <v>3</v>
      </c>
      <c r="X51" s="45">
        <f t="shared" si="6"/>
        <v>4</v>
      </c>
      <c r="Y51" s="46">
        <f t="shared" si="7"/>
        <v>2</v>
      </c>
      <c r="Z51" s="47">
        <f t="shared" si="8"/>
        <v>0</v>
      </c>
      <c r="AA51" s="3"/>
      <c r="AB51" s="31">
        <f>IF(ISERROR(COUNTIF($G51:$V51,"=3")/(16-(COUNTBLANK('Datos Curso'!$C$20:$C$35)))),"",(COUNTIF($G51:$V51,"=3")/(16-(COUNTBLANK('Datos Curso'!$C$20:$C$35)))))</f>
        <v>0.33333333333333331</v>
      </c>
      <c r="AC51" s="32">
        <f>IF(ISERROR(COUNTIF($G51:$V51,"=2")/(16-COUNTBLANK('Datos Curso'!$C$20:$C$35))),"",(COUNTIF($G51:$V51,"=2")/(16-COUNTBLANK('Datos Curso'!$C$20:$C$35))))</f>
        <v>0.44444444444444442</v>
      </c>
      <c r="AD51" s="33">
        <f>IF(ISERROR(COUNTIF($G51:$V51,"=1")/(16-COUNTBLANK('Datos Curso'!$C$20:$C$35))), "",(COUNTIF($G51:$V51,"=1")/(16-COUNTBLANK('Datos Curso'!$C$20:$C$35))))</f>
        <v>0.22222222222222221</v>
      </c>
      <c r="AE51" s="230">
        <f>IF(ISERROR(COUNTIF($G51:$V51,"=0")/(16-COUNTBLANK('Datos Curso'!$C$20:$C$35))), "",(COUNTIF($G51:$V51,"=0")/(16-COUNTBLANK('Datos Curso'!$C$20:$C$35))))</f>
        <v>0</v>
      </c>
      <c r="AF51" s="144">
        <f t="shared" si="9"/>
        <v>0.99999999999999989</v>
      </c>
    </row>
    <row r="52" spans="1:32" ht="56.25" customHeight="1" x14ac:dyDescent="0.25">
      <c r="A52" s="3"/>
      <c r="B52" s="424"/>
      <c r="C52" s="430" t="str">
        <f>Indicadores!B51</f>
        <v>LENGUAJES ARTISTICOS</v>
      </c>
      <c r="D52" s="432"/>
      <c r="E52" s="429" t="str">
        <f>Indicadores!E51</f>
        <v>EXPRESION CREATIVA</v>
      </c>
      <c r="F52" s="237" t="str">
        <f>Indicadores!F51</f>
        <v xml:space="preserve">Representa corporalmente algunas acciones o características de personas o elementos de su entorno. Por ejemplo, imita un avión, un vendedor o un conejo. </v>
      </c>
      <c r="G52" s="139">
        <v>3</v>
      </c>
      <c r="H52" s="139">
        <v>2</v>
      </c>
      <c r="I52" s="139">
        <v>3</v>
      </c>
      <c r="J52" s="139">
        <v>2</v>
      </c>
      <c r="K52" s="139">
        <v>1</v>
      </c>
      <c r="L52" s="139">
        <v>2</v>
      </c>
      <c r="M52" s="139">
        <v>3</v>
      </c>
      <c r="N52" s="139">
        <v>2</v>
      </c>
      <c r="O52" s="139">
        <v>1</v>
      </c>
      <c r="P52" s="139"/>
      <c r="Q52" s="139"/>
      <c r="R52" s="139"/>
      <c r="S52" s="139"/>
      <c r="T52" s="139"/>
      <c r="U52" s="139"/>
      <c r="V52" s="139"/>
      <c r="W52" s="227">
        <f t="shared" si="5"/>
        <v>3</v>
      </c>
      <c r="X52" s="20">
        <f t="shared" si="6"/>
        <v>4</v>
      </c>
      <c r="Y52" s="41">
        <f t="shared" si="7"/>
        <v>2</v>
      </c>
      <c r="Z52" s="21">
        <f t="shared" si="8"/>
        <v>0</v>
      </c>
      <c r="AA52" s="3"/>
      <c r="AB52" s="23">
        <f>IF(ISERROR(COUNTIF($G52:$V52,"=3")/(16-(COUNTBLANK('Datos Curso'!$C$20:$C$35)))),"",(COUNTIF($G52:$V52,"=3")/(16-(COUNTBLANK('Datos Curso'!$C$20:$C$35)))))</f>
        <v>0.33333333333333331</v>
      </c>
      <c r="AC52" s="24">
        <f>IF(ISERROR(COUNTIF($G52:$V52,"=2")/(16-COUNTBLANK('Datos Curso'!$C$20:$C$35))),"",(COUNTIF($G52:$V52,"=2")/(16-COUNTBLANK('Datos Curso'!$C$20:$C$35))))</f>
        <v>0.44444444444444442</v>
      </c>
      <c r="AD52" s="25">
        <f>IF(ISERROR(COUNTIF($G52:$V52,"=1")/(16-COUNTBLANK('Datos Curso'!$C$20:$C$35))), "",(COUNTIF($G52:$V52,"=1")/(16-COUNTBLANK('Datos Curso'!$C$20:$C$35))))</f>
        <v>0.22222222222222221</v>
      </c>
      <c r="AE52" s="229">
        <f>IF(ISERROR(COUNTIF($G52:$V52,"=0")/(16-COUNTBLANK('Datos Curso'!$C$20:$C$35))), "",(COUNTIF($G52:$V52,"=0")/(16-COUNTBLANK('Datos Curso'!$C$20:$C$35))))</f>
        <v>0</v>
      </c>
      <c r="AF52" s="140">
        <f t="shared" si="9"/>
        <v>0.99999999999999989</v>
      </c>
    </row>
    <row r="53" spans="1:32" ht="25.5" customHeight="1" x14ac:dyDescent="0.25">
      <c r="A53" s="3"/>
      <c r="B53" s="424"/>
      <c r="C53" s="430"/>
      <c r="D53" s="432"/>
      <c r="E53" s="430"/>
      <c r="F53" s="233" t="str">
        <f>Indicadores!F52</f>
        <v xml:space="preserve">Percute el ritmo al entonar canciones infantiles simples, siguiendo el ejemplo dado por la(el) educadora(or). </v>
      </c>
      <c r="G53" s="142">
        <v>3</v>
      </c>
      <c r="H53" s="142">
        <v>2</v>
      </c>
      <c r="I53" s="142">
        <v>1</v>
      </c>
      <c r="J53" s="142">
        <v>2</v>
      </c>
      <c r="K53" s="142">
        <v>1</v>
      </c>
      <c r="L53" s="142">
        <v>2</v>
      </c>
      <c r="M53" s="142">
        <v>1</v>
      </c>
      <c r="N53" s="142">
        <v>1</v>
      </c>
      <c r="O53" s="142">
        <v>2</v>
      </c>
      <c r="P53" s="142"/>
      <c r="Q53" s="142"/>
      <c r="R53" s="142"/>
      <c r="S53" s="142"/>
      <c r="T53" s="142"/>
      <c r="U53" s="142"/>
      <c r="V53" s="142"/>
      <c r="W53" s="223">
        <f t="shared" si="5"/>
        <v>1</v>
      </c>
      <c r="X53" s="42">
        <f t="shared" si="6"/>
        <v>4</v>
      </c>
      <c r="Y53" s="43">
        <f t="shared" si="7"/>
        <v>4</v>
      </c>
      <c r="Z53" s="44">
        <f t="shared" si="8"/>
        <v>0</v>
      </c>
      <c r="AA53" s="3"/>
      <c r="AB53" s="27">
        <f>IF(ISERROR(COUNTIF($G53:$V53,"=3")/(16-(COUNTBLANK('Datos Curso'!$C$20:$C$35)))),"",(COUNTIF($G53:$V53,"=3")/(16-(COUNTBLANK('Datos Curso'!$C$20:$C$35)))))</f>
        <v>0.1111111111111111</v>
      </c>
      <c r="AC53" s="28">
        <f>IF(ISERROR(COUNTIF($G53:$V53,"=2")/(16-COUNTBLANK('Datos Curso'!$C$20:$C$35))),"",(COUNTIF($G53:$V53,"=2")/(16-COUNTBLANK('Datos Curso'!$C$20:$C$35))))</f>
        <v>0.44444444444444442</v>
      </c>
      <c r="AD53" s="29">
        <f>IF(ISERROR(COUNTIF($G53:$V53,"=1")/(16-COUNTBLANK('Datos Curso'!$C$20:$C$35))), "",(COUNTIF($G53:$V53,"=1")/(16-COUNTBLANK('Datos Curso'!$C$20:$C$35))))</f>
        <v>0.44444444444444442</v>
      </c>
      <c r="AE53" s="225">
        <f>IF(ISERROR(COUNTIF($G53:$V53,"=0")/(16-COUNTBLANK('Datos Curso'!$C$20:$C$35))), "",(COUNTIF($G53:$V53,"=0")/(16-COUNTBLANK('Datos Curso'!$C$20:$C$35))))</f>
        <v>0</v>
      </c>
      <c r="AF53" s="141">
        <f t="shared" si="9"/>
        <v>1</v>
      </c>
    </row>
    <row r="54" spans="1:32" ht="38.25" x14ac:dyDescent="0.25">
      <c r="A54" s="3"/>
      <c r="B54" s="424"/>
      <c r="C54" s="430"/>
      <c r="D54" s="432"/>
      <c r="E54" s="430"/>
      <c r="F54" s="233" t="str">
        <f>Indicadores!F53</f>
        <v xml:space="preserve">Dibuja o modela figuras humanas o animales, considerando partes del cuerpo. Por ejemplo, cabeza, pies, tronco, manos, ojos, etc. </v>
      </c>
      <c r="G54" s="142">
        <v>3</v>
      </c>
      <c r="H54" s="142">
        <v>2</v>
      </c>
      <c r="I54" s="142">
        <v>3</v>
      </c>
      <c r="J54" s="142">
        <v>2</v>
      </c>
      <c r="K54" s="142">
        <v>1</v>
      </c>
      <c r="L54" s="142">
        <v>2</v>
      </c>
      <c r="M54" s="142">
        <v>3</v>
      </c>
      <c r="N54" s="142">
        <v>2</v>
      </c>
      <c r="O54" s="142">
        <v>1</v>
      </c>
      <c r="P54" s="142"/>
      <c r="Q54" s="142"/>
      <c r="R54" s="142"/>
      <c r="S54" s="142"/>
      <c r="T54" s="142"/>
      <c r="U54" s="142"/>
      <c r="V54" s="142"/>
      <c r="W54" s="223">
        <f t="shared" si="5"/>
        <v>3</v>
      </c>
      <c r="X54" s="42">
        <f t="shared" si="6"/>
        <v>4</v>
      </c>
      <c r="Y54" s="43">
        <f t="shared" si="7"/>
        <v>2</v>
      </c>
      <c r="Z54" s="44">
        <f t="shared" si="8"/>
        <v>0</v>
      </c>
      <c r="AA54" s="3"/>
      <c r="AB54" s="27">
        <f>IF(ISERROR(COUNTIF($G54:$V54,"=3")/(16-(COUNTBLANK('Datos Curso'!$C$20:$C$35)))),"",(COUNTIF($G54:$V54,"=3")/(16-(COUNTBLANK('Datos Curso'!$C$20:$C$35)))))</f>
        <v>0.33333333333333331</v>
      </c>
      <c r="AC54" s="28">
        <f>IF(ISERROR(COUNTIF($G54:$V54,"=2")/(16-COUNTBLANK('Datos Curso'!$C$20:$C$35))),"",(COUNTIF($G54:$V54,"=2")/(16-COUNTBLANK('Datos Curso'!$C$20:$C$35))))</f>
        <v>0.44444444444444442</v>
      </c>
      <c r="AD54" s="29">
        <f>IF(ISERROR(COUNTIF($G54:$V54,"=1")/(16-COUNTBLANK('Datos Curso'!$C$20:$C$35))), "",(COUNTIF($G54:$V54,"=1")/(16-COUNTBLANK('Datos Curso'!$C$20:$C$35))))</f>
        <v>0.22222222222222221</v>
      </c>
      <c r="AE54" s="225">
        <f>IF(ISERROR(COUNTIF($G54:$V54,"=0")/(16-COUNTBLANK('Datos Curso'!$C$20:$C$35))), "",(COUNTIF($G54:$V54,"=0")/(16-COUNTBLANK('Datos Curso'!$C$20:$C$35))))</f>
        <v>0</v>
      </c>
      <c r="AF54" s="141">
        <f t="shared" si="9"/>
        <v>0.99999999999999989</v>
      </c>
    </row>
    <row r="55" spans="1:32" ht="38.25" x14ac:dyDescent="0.25">
      <c r="A55" s="3"/>
      <c r="B55" s="424"/>
      <c r="C55" s="430"/>
      <c r="D55" s="432"/>
      <c r="E55" s="430"/>
      <c r="F55" s="233" t="str">
        <f>Indicadores!F54</f>
        <v xml:space="preserve">Entona canciones y acompaña su canto con algunos recursos como instrumentos musicales, objetos o partes del cuerpo. Por ejemplo, pies o palmas. </v>
      </c>
      <c r="G55" s="142">
        <v>3</v>
      </c>
      <c r="H55" s="142">
        <v>2</v>
      </c>
      <c r="I55" s="142">
        <v>2</v>
      </c>
      <c r="J55" s="142">
        <v>2</v>
      </c>
      <c r="K55" s="142">
        <v>1</v>
      </c>
      <c r="L55" s="142">
        <v>1</v>
      </c>
      <c r="M55" s="142">
        <v>2</v>
      </c>
      <c r="N55" s="142">
        <v>1</v>
      </c>
      <c r="O55" s="142">
        <v>2</v>
      </c>
      <c r="P55" s="142"/>
      <c r="Q55" s="142"/>
      <c r="R55" s="142"/>
      <c r="S55" s="142"/>
      <c r="T55" s="142"/>
      <c r="U55" s="142"/>
      <c r="V55" s="142"/>
      <c r="W55" s="223">
        <f t="shared" si="5"/>
        <v>1</v>
      </c>
      <c r="X55" s="42">
        <f t="shared" si="6"/>
        <v>5</v>
      </c>
      <c r="Y55" s="43">
        <f t="shared" si="7"/>
        <v>3</v>
      </c>
      <c r="Z55" s="44">
        <f t="shared" si="8"/>
        <v>0</v>
      </c>
      <c r="AA55" s="3"/>
      <c r="AB55" s="27">
        <f>IF(ISERROR(COUNTIF($G55:$V55,"=3")/(16-(COUNTBLANK('Datos Curso'!$C$20:$C$35)))),"",(COUNTIF($G55:$V55,"=3")/(16-(COUNTBLANK('Datos Curso'!$C$20:$C$35)))))</f>
        <v>0.1111111111111111</v>
      </c>
      <c r="AC55" s="28">
        <f>IF(ISERROR(COUNTIF($G55:$V55,"=2")/(16-COUNTBLANK('Datos Curso'!$C$20:$C$35))),"",(COUNTIF($G55:$V55,"=2")/(16-COUNTBLANK('Datos Curso'!$C$20:$C$35))))</f>
        <v>0.55555555555555558</v>
      </c>
      <c r="AD55" s="29">
        <f>IF(ISERROR(COUNTIF($G55:$V55,"=1")/(16-COUNTBLANK('Datos Curso'!$C$20:$C$35))), "",(COUNTIF($G55:$V55,"=1")/(16-COUNTBLANK('Datos Curso'!$C$20:$C$35))))</f>
        <v>0.33333333333333331</v>
      </c>
      <c r="AE55" s="225">
        <f>IF(ISERROR(COUNTIF($G55:$V55,"=0")/(16-COUNTBLANK('Datos Curso'!$C$20:$C$35))), "",(COUNTIF($G55:$V55,"=0")/(16-COUNTBLANK('Datos Curso'!$C$20:$C$35))))</f>
        <v>0</v>
      </c>
      <c r="AF55" s="141">
        <f t="shared" si="9"/>
        <v>1</v>
      </c>
    </row>
    <row r="56" spans="1:32" ht="25.5" x14ac:dyDescent="0.25">
      <c r="A56" s="3"/>
      <c r="B56" s="424"/>
      <c r="C56" s="430"/>
      <c r="D56" s="432"/>
      <c r="E56" s="430"/>
      <c r="F56" s="233" t="str">
        <f>Indicadores!F55</f>
        <v>Reproduce corporalmente un relato o canción a través de la mímica y/o la dramatización. (NT2)</v>
      </c>
      <c r="G56" s="142">
        <v>3</v>
      </c>
      <c r="H56" s="142">
        <v>3</v>
      </c>
      <c r="I56" s="142">
        <v>2</v>
      </c>
      <c r="J56" s="142">
        <v>3</v>
      </c>
      <c r="K56" s="142">
        <v>2</v>
      </c>
      <c r="L56" s="142">
        <v>3</v>
      </c>
      <c r="M56" s="142">
        <v>2</v>
      </c>
      <c r="N56" s="142">
        <v>3</v>
      </c>
      <c r="O56" s="142">
        <v>2</v>
      </c>
      <c r="P56" s="142"/>
      <c r="Q56" s="142"/>
      <c r="R56" s="142"/>
      <c r="S56" s="142"/>
      <c r="T56" s="142"/>
      <c r="U56" s="142"/>
      <c r="V56" s="142"/>
      <c r="W56" s="223">
        <f t="shared" si="5"/>
        <v>5</v>
      </c>
      <c r="X56" s="42">
        <f t="shared" si="6"/>
        <v>4</v>
      </c>
      <c r="Y56" s="43">
        <f t="shared" si="7"/>
        <v>0</v>
      </c>
      <c r="Z56" s="44">
        <f t="shared" si="8"/>
        <v>0</v>
      </c>
      <c r="AA56" s="3"/>
      <c r="AB56" s="27">
        <f>IF(ISERROR(COUNTIF($G56:$V56,"=3")/(16-(COUNTBLANK('Datos Curso'!$C$20:$C$35)))),"",(COUNTIF($G56:$V56,"=3")/(16-(COUNTBLANK('Datos Curso'!$C$20:$C$35)))))</f>
        <v>0.55555555555555558</v>
      </c>
      <c r="AC56" s="28">
        <f>IF(ISERROR(COUNTIF($G56:$V56,"=2")/(16-COUNTBLANK('Datos Curso'!$C$20:$C$35))),"",(COUNTIF($G56:$V56,"=2")/(16-COUNTBLANK('Datos Curso'!$C$20:$C$35))))</f>
        <v>0.44444444444444442</v>
      </c>
      <c r="AD56" s="29">
        <f>IF(ISERROR(COUNTIF($G56:$V56,"=1")/(16-COUNTBLANK('Datos Curso'!$C$20:$C$35))), "",(COUNTIF($G56:$V56,"=1")/(16-COUNTBLANK('Datos Curso'!$C$20:$C$35))))</f>
        <v>0</v>
      </c>
      <c r="AE56" s="225">
        <f>IF(ISERROR(COUNTIF($G56:$V56,"=0")/(16-COUNTBLANK('Datos Curso'!$C$20:$C$35))), "",(COUNTIF($G56:$V56,"=0")/(16-COUNTBLANK('Datos Curso'!$C$20:$C$35))))</f>
        <v>0</v>
      </c>
      <c r="AF56" s="141">
        <f t="shared" si="9"/>
        <v>1</v>
      </c>
    </row>
    <row r="57" spans="1:32" x14ac:dyDescent="0.25">
      <c r="A57" s="3"/>
      <c r="B57" s="424"/>
      <c r="C57" s="430"/>
      <c r="D57" s="432"/>
      <c r="E57" s="430"/>
      <c r="F57" s="233" t="str">
        <f>Indicadores!F56</f>
        <v>Percute el ritmo al entonar canciones infantiles. (NT2)</v>
      </c>
      <c r="G57" s="142">
        <v>3</v>
      </c>
      <c r="H57" s="142">
        <v>2</v>
      </c>
      <c r="I57" s="142">
        <v>3</v>
      </c>
      <c r="J57" s="142">
        <v>2</v>
      </c>
      <c r="K57" s="142">
        <v>3</v>
      </c>
      <c r="L57" s="142">
        <v>2</v>
      </c>
      <c r="M57" s="142">
        <v>1</v>
      </c>
      <c r="N57" s="142">
        <v>2</v>
      </c>
      <c r="O57" s="142">
        <v>3</v>
      </c>
      <c r="P57" s="142"/>
      <c r="Q57" s="142"/>
      <c r="R57" s="142"/>
      <c r="S57" s="142"/>
      <c r="T57" s="142"/>
      <c r="U57" s="142"/>
      <c r="V57" s="142"/>
      <c r="W57" s="223">
        <f t="shared" si="5"/>
        <v>4</v>
      </c>
      <c r="X57" s="42">
        <f t="shared" si="6"/>
        <v>4</v>
      </c>
      <c r="Y57" s="43">
        <f t="shared" si="7"/>
        <v>1</v>
      </c>
      <c r="Z57" s="44">
        <f t="shared" si="8"/>
        <v>0</v>
      </c>
      <c r="AA57" s="3"/>
      <c r="AB57" s="27">
        <f>IF(ISERROR(COUNTIF($G57:$V57,"=3")/(16-(COUNTBLANK('Datos Curso'!$C$20:$C$35)))),"",(COUNTIF($G57:$V57,"=3")/(16-(COUNTBLANK('Datos Curso'!$C$20:$C$35)))))</f>
        <v>0.44444444444444442</v>
      </c>
      <c r="AC57" s="28">
        <f>IF(ISERROR(COUNTIF($G57:$V57,"=2")/(16-COUNTBLANK('Datos Curso'!$C$20:$C$35))),"",(COUNTIF($G57:$V57,"=2")/(16-COUNTBLANK('Datos Curso'!$C$20:$C$35))))</f>
        <v>0.44444444444444442</v>
      </c>
      <c r="AD57" s="29">
        <f>IF(ISERROR(COUNTIF($G57:$V57,"=1")/(16-COUNTBLANK('Datos Curso'!$C$20:$C$35))), "",(COUNTIF($G57:$V57,"=1")/(16-COUNTBLANK('Datos Curso'!$C$20:$C$35))))</f>
        <v>0.1111111111111111</v>
      </c>
      <c r="AE57" s="225">
        <f>IF(ISERROR(COUNTIF($G57:$V57,"=0")/(16-COUNTBLANK('Datos Curso'!$C$20:$C$35))), "",(COUNTIF($G57:$V57,"=0")/(16-COUNTBLANK('Datos Curso'!$C$20:$C$35))))</f>
        <v>0</v>
      </c>
      <c r="AF57" s="141">
        <f t="shared" si="9"/>
        <v>1</v>
      </c>
    </row>
    <row r="58" spans="1:32" ht="39" thickBot="1" x14ac:dyDescent="0.3">
      <c r="A58" s="3"/>
      <c r="B58" s="424"/>
      <c r="C58" s="430"/>
      <c r="D58" s="432"/>
      <c r="E58" s="431"/>
      <c r="F58" s="238" t="str">
        <f>Indicadores!F57</f>
        <v>Dibuja o modela figuras humanas o animales, incorporando detalles físicos. Por ejemplo, pestañas, cejas, dedos, ropa con botones.  (NT2)</v>
      </c>
      <c r="G58" s="239">
        <v>3</v>
      </c>
      <c r="H58" s="239">
        <v>3</v>
      </c>
      <c r="I58" s="239">
        <v>2</v>
      </c>
      <c r="J58" s="239">
        <v>3</v>
      </c>
      <c r="K58" s="143">
        <v>2</v>
      </c>
      <c r="L58" s="143">
        <v>1</v>
      </c>
      <c r="M58" s="143">
        <v>2</v>
      </c>
      <c r="N58" s="143">
        <v>3</v>
      </c>
      <c r="O58" s="143">
        <v>2</v>
      </c>
      <c r="P58" s="143"/>
      <c r="Q58" s="143"/>
      <c r="R58" s="143"/>
      <c r="S58" s="143"/>
      <c r="T58" s="143"/>
      <c r="U58" s="143"/>
      <c r="V58" s="143"/>
      <c r="W58" s="228">
        <f t="shared" si="5"/>
        <v>4</v>
      </c>
      <c r="X58" s="45">
        <f t="shared" si="6"/>
        <v>4</v>
      </c>
      <c r="Y58" s="46">
        <f t="shared" si="7"/>
        <v>1</v>
      </c>
      <c r="Z58" s="47">
        <f t="shared" si="8"/>
        <v>0</v>
      </c>
      <c r="AA58" s="3"/>
      <c r="AB58" s="31">
        <f>IF(ISERROR(COUNTIF($G58:$V58,"=3")/(16-(COUNTBLANK('Datos Curso'!$C$20:$C$35)))),"",(COUNTIF($G58:$V58,"=3")/(16-(COUNTBLANK('Datos Curso'!$C$20:$C$35)))))</f>
        <v>0.44444444444444442</v>
      </c>
      <c r="AC58" s="32">
        <f>IF(ISERROR(COUNTIF($G58:$V58,"=2")/(16-COUNTBLANK('Datos Curso'!$C$20:$C$35))),"",(COUNTIF($G58:$V58,"=2")/(16-COUNTBLANK('Datos Curso'!$C$20:$C$35))))</f>
        <v>0.44444444444444442</v>
      </c>
      <c r="AD58" s="33">
        <f>IF(ISERROR(COUNTIF($G58:$V58,"=1")/(16-COUNTBLANK('Datos Curso'!$C$20:$C$35))), "",(COUNTIF($G58:$V58,"=1")/(16-COUNTBLANK('Datos Curso'!$C$20:$C$35))))</f>
        <v>0.1111111111111111</v>
      </c>
      <c r="AE58" s="230">
        <f>IF(ISERROR(COUNTIF($G58:$V58,"=0")/(16-COUNTBLANK('Datos Curso'!$C$20:$C$35))), "",(COUNTIF($G58:$V58,"=0")/(16-COUNTBLANK('Datos Curso'!$C$20:$C$35))))</f>
        <v>0</v>
      </c>
      <c r="AF58" s="144">
        <f t="shared" si="9"/>
        <v>1</v>
      </c>
    </row>
    <row r="59" spans="1:32" ht="53.25" customHeight="1" x14ac:dyDescent="0.25">
      <c r="A59" s="3"/>
      <c r="B59" s="424"/>
      <c r="C59" s="430"/>
      <c r="D59" s="432"/>
      <c r="E59" s="434" t="str">
        <f>Indicadores!E58</f>
        <v>APRECIACION ESTETICA</v>
      </c>
      <c r="F59" s="237" t="str">
        <f>Indicadores!F58</f>
        <v xml:space="preserve">Realiza comentarios positivos sobre una pintura, escultura y/o fotografía observada. Por ejemplo, considera el colorido, formas, tamaño o líneas de una obra. </v>
      </c>
      <c r="G59" s="240">
        <v>3</v>
      </c>
      <c r="H59" s="240">
        <v>2</v>
      </c>
      <c r="I59" s="240">
        <v>1</v>
      </c>
      <c r="J59" s="240">
        <v>2</v>
      </c>
      <c r="K59" s="139">
        <v>3</v>
      </c>
      <c r="L59" s="139">
        <v>2</v>
      </c>
      <c r="M59" s="139">
        <v>2</v>
      </c>
      <c r="N59" s="139">
        <v>2</v>
      </c>
      <c r="O59" s="139">
        <v>3</v>
      </c>
      <c r="P59" s="139"/>
      <c r="Q59" s="139"/>
      <c r="R59" s="139"/>
      <c r="S59" s="139"/>
      <c r="T59" s="139"/>
      <c r="U59" s="139"/>
      <c r="V59" s="139"/>
      <c r="W59" s="227">
        <f t="shared" si="5"/>
        <v>3</v>
      </c>
      <c r="X59" s="20">
        <f t="shared" si="6"/>
        <v>5</v>
      </c>
      <c r="Y59" s="41">
        <f t="shared" si="7"/>
        <v>1</v>
      </c>
      <c r="Z59" s="21">
        <f t="shared" si="8"/>
        <v>0</v>
      </c>
      <c r="AA59" s="3"/>
      <c r="AB59" s="23">
        <f>IF(ISERROR(COUNTIF($G59:$V59,"=3")/(16-(COUNTBLANK('Datos Curso'!$C$20:$C$35)))),"",(COUNTIF($G59:$V59,"=3")/(16-(COUNTBLANK('Datos Curso'!$C$20:$C$35)))))</f>
        <v>0.33333333333333331</v>
      </c>
      <c r="AC59" s="24">
        <f>IF(ISERROR(COUNTIF($G59:$V59,"=2")/(16-COUNTBLANK('Datos Curso'!$C$20:$C$35))),"",(COUNTIF($G59:$V59,"=2")/(16-COUNTBLANK('Datos Curso'!$C$20:$C$35))))</f>
        <v>0.55555555555555558</v>
      </c>
      <c r="AD59" s="25">
        <f>IF(ISERROR(COUNTIF($G59:$V59,"=1")/(16-COUNTBLANK('Datos Curso'!$C$20:$C$35))), "",(COUNTIF($G59:$V59,"=1")/(16-COUNTBLANK('Datos Curso'!$C$20:$C$35))))</f>
        <v>0.1111111111111111</v>
      </c>
      <c r="AE59" s="229">
        <f>IF(ISERROR(COUNTIF($G59:$V59,"=0")/(16-COUNTBLANK('Datos Curso'!$C$20:$C$35))), "",(COUNTIF($G59:$V59,"=0")/(16-COUNTBLANK('Datos Curso'!$C$20:$C$35))))</f>
        <v>0</v>
      </c>
      <c r="AF59" s="140">
        <f t="shared" si="9"/>
        <v>1</v>
      </c>
    </row>
    <row r="60" spans="1:32" ht="25.5" x14ac:dyDescent="0.25">
      <c r="A60" s="3"/>
      <c r="B60" s="424"/>
      <c r="C60" s="430"/>
      <c r="D60" s="432"/>
      <c r="E60" s="435"/>
      <c r="F60" s="233" t="str">
        <f>Indicadores!F59</f>
        <v xml:space="preserve">Menciona qué movimientos le agradan o desagradan de una danza observada. </v>
      </c>
      <c r="G60" s="147">
        <v>1</v>
      </c>
      <c r="H60" s="147">
        <v>1</v>
      </c>
      <c r="I60" s="147">
        <v>1</v>
      </c>
      <c r="J60" s="147">
        <v>1</v>
      </c>
      <c r="K60" s="147">
        <v>1</v>
      </c>
      <c r="L60" s="147">
        <v>1</v>
      </c>
      <c r="M60" s="147">
        <v>1</v>
      </c>
      <c r="N60" s="147">
        <v>1</v>
      </c>
      <c r="O60" s="147">
        <v>1</v>
      </c>
      <c r="P60" s="142"/>
      <c r="Q60" s="142"/>
      <c r="R60" s="142"/>
      <c r="S60" s="142"/>
      <c r="T60" s="142"/>
      <c r="U60" s="142"/>
      <c r="V60" s="142"/>
      <c r="W60" s="223">
        <f t="shared" si="5"/>
        <v>0</v>
      </c>
      <c r="X60" s="42">
        <f t="shared" si="6"/>
        <v>0</v>
      </c>
      <c r="Y60" s="43">
        <f t="shared" si="7"/>
        <v>9</v>
      </c>
      <c r="Z60" s="44">
        <f t="shared" si="8"/>
        <v>0</v>
      </c>
      <c r="AA60" s="3"/>
      <c r="AB60" s="27">
        <f>IF(ISERROR(COUNTIF($G60:$V60,"=3")/(16-(COUNTBLANK('Datos Curso'!$C$20:$C$35)))),"",(COUNTIF($G60:$V60,"=3")/(16-(COUNTBLANK('Datos Curso'!$C$20:$C$35)))))</f>
        <v>0</v>
      </c>
      <c r="AC60" s="28">
        <f>IF(ISERROR(COUNTIF($G60:$V60,"=2")/(16-COUNTBLANK('Datos Curso'!$C$20:$C$35))),"",(COUNTIF($G60:$V60,"=2")/(16-COUNTBLANK('Datos Curso'!$C$20:$C$35))))</f>
        <v>0</v>
      </c>
      <c r="AD60" s="29">
        <f>IF(ISERROR(COUNTIF($G60:$V60,"=1")/(16-COUNTBLANK('Datos Curso'!$C$20:$C$35))), "",(COUNTIF($G60:$V60,"=1")/(16-COUNTBLANK('Datos Curso'!$C$20:$C$35))))</f>
        <v>1</v>
      </c>
      <c r="AE60" s="225">
        <f>IF(ISERROR(COUNTIF($G60:$V60,"=0")/(16-COUNTBLANK('Datos Curso'!$C$20:$C$35))), "",(COUNTIF($G60:$V60,"=0")/(16-COUNTBLANK('Datos Curso'!$C$20:$C$35))))</f>
        <v>0</v>
      </c>
      <c r="AF60" s="141">
        <f t="shared" si="9"/>
        <v>1</v>
      </c>
    </row>
    <row r="61" spans="1:32" ht="25.5" x14ac:dyDescent="0.25">
      <c r="A61" s="3"/>
      <c r="B61" s="424"/>
      <c r="C61" s="430"/>
      <c r="D61" s="432"/>
      <c r="E61" s="435"/>
      <c r="F61" s="233" t="str">
        <f>Indicadores!F60</f>
        <v xml:space="preserve">Menciona o indica cuando un fragmento musical es más rápido o lento y fuerte o suave, comentando cómo le agrada más. </v>
      </c>
      <c r="G61" s="147">
        <v>2</v>
      </c>
      <c r="H61" s="147">
        <v>2</v>
      </c>
      <c r="I61" s="147">
        <v>2</v>
      </c>
      <c r="J61" s="147">
        <v>2</v>
      </c>
      <c r="K61" s="147">
        <v>2</v>
      </c>
      <c r="L61" s="147">
        <v>2</v>
      </c>
      <c r="M61" s="147">
        <v>2</v>
      </c>
      <c r="N61" s="147">
        <v>2</v>
      </c>
      <c r="O61" s="147">
        <v>2</v>
      </c>
      <c r="P61" s="142"/>
      <c r="Q61" s="142"/>
      <c r="R61" s="142"/>
      <c r="S61" s="142"/>
      <c r="T61" s="142"/>
      <c r="U61" s="142"/>
      <c r="V61" s="142"/>
      <c r="W61" s="223">
        <f t="shared" si="5"/>
        <v>0</v>
      </c>
      <c r="X61" s="42">
        <f t="shared" si="6"/>
        <v>9</v>
      </c>
      <c r="Y61" s="43">
        <f t="shared" si="7"/>
        <v>0</v>
      </c>
      <c r="Z61" s="44">
        <f t="shared" si="8"/>
        <v>0</v>
      </c>
      <c r="AA61" s="3"/>
      <c r="AB61" s="27">
        <f>IF(ISERROR(COUNTIF($G61:$V61,"=3")/(16-(COUNTBLANK('Datos Curso'!$C$20:$C$35)))),"",(COUNTIF($G61:$V61,"=3")/(16-(COUNTBLANK('Datos Curso'!$C$20:$C$35)))))</f>
        <v>0</v>
      </c>
      <c r="AC61" s="28">
        <f>IF(ISERROR(COUNTIF($G61:$V61,"=2")/(16-COUNTBLANK('Datos Curso'!$C$20:$C$35))),"",(COUNTIF($G61:$V61,"=2")/(16-COUNTBLANK('Datos Curso'!$C$20:$C$35))))</f>
        <v>1</v>
      </c>
      <c r="AD61" s="29">
        <f>IF(ISERROR(COUNTIF($G61:$V61,"=1")/(16-COUNTBLANK('Datos Curso'!$C$20:$C$35))), "",(COUNTIF($G61:$V61,"=1")/(16-COUNTBLANK('Datos Curso'!$C$20:$C$35))))</f>
        <v>0</v>
      </c>
      <c r="AE61" s="225">
        <f>IF(ISERROR(COUNTIF($G61:$V61,"=0")/(16-COUNTBLANK('Datos Curso'!$C$20:$C$35))), "",(COUNTIF($G61:$V61,"=0")/(16-COUNTBLANK('Datos Curso'!$C$20:$C$35))))</f>
        <v>0</v>
      </c>
      <c r="AF61" s="141">
        <f t="shared" si="9"/>
        <v>1</v>
      </c>
    </row>
    <row r="62" spans="1:32" ht="38.25" x14ac:dyDescent="0.25">
      <c r="A62" s="3"/>
      <c r="B62" s="424"/>
      <c r="C62" s="430"/>
      <c r="D62" s="432"/>
      <c r="E62" s="435"/>
      <c r="F62" s="233" t="str">
        <f>Indicadores!F61</f>
        <v>Describe sus preferencias en relación al colorido, tamaño, formas o diseño de algunas pinturas, esculturas y/o fotografías. (NT2)</v>
      </c>
      <c r="G62" s="147">
        <v>3</v>
      </c>
      <c r="H62" s="147">
        <v>3</v>
      </c>
      <c r="I62" s="147">
        <v>3</v>
      </c>
      <c r="J62" s="147">
        <v>3</v>
      </c>
      <c r="K62" s="147">
        <v>3</v>
      </c>
      <c r="L62" s="147">
        <v>3</v>
      </c>
      <c r="M62" s="147">
        <v>3</v>
      </c>
      <c r="N62" s="147">
        <v>3</v>
      </c>
      <c r="O62" s="147">
        <v>3</v>
      </c>
      <c r="P62" s="142"/>
      <c r="Q62" s="142"/>
      <c r="R62" s="142"/>
      <c r="S62" s="142"/>
      <c r="T62" s="142"/>
      <c r="U62" s="142"/>
      <c r="V62" s="142"/>
      <c r="W62" s="223">
        <f t="shared" si="5"/>
        <v>9</v>
      </c>
      <c r="X62" s="42">
        <f t="shared" si="6"/>
        <v>0</v>
      </c>
      <c r="Y62" s="43">
        <f t="shared" si="7"/>
        <v>0</v>
      </c>
      <c r="Z62" s="44">
        <f t="shared" si="8"/>
        <v>0</v>
      </c>
      <c r="AA62" s="3"/>
      <c r="AB62" s="27">
        <f>IF(ISERROR(COUNTIF($G62:$V62,"=3")/(16-(COUNTBLANK('Datos Curso'!$C$20:$C$35)))),"",(COUNTIF($G62:$V62,"=3")/(16-(COUNTBLANK('Datos Curso'!$C$20:$C$35)))))</f>
        <v>1</v>
      </c>
      <c r="AC62" s="28">
        <f>IF(ISERROR(COUNTIF($G62:$V62,"=2")/(16-COUNTBLANK('Datos Curso'!$C$20:$C$35))),"",(COUNTIF($G62:$V62,"=2")/(16-COUNTBLANK('Datos Curso'!$C$20:$C$35))))</f>
        <v>0</v>
      </c>
      <c r="AD62" s="29">
        <f>IF(ISERROR(COUNTIF($G62:$V62,"=1")/(16-COUNTBLANK('Datos Curso'!$C$20:$C$35))), "",(COUNTIF($G62:$V62,"=1")/(16-COUNTBLANK('Datos Curso'!$C$20:$C$35))))</f>
        <v>0</v>
      </c>
      <c r="AE62" s="225">
        <f>IF(ISERROR(COUNTIF($G62:$V62,"=0")/(16-COUNTBLANK('Datos Curso'!$C$20:$C$35))), "",(COUNTIF($G62:$V62,"=0")/(16-COUNTBLANK('Datos Curso'!$C$20:$C$35))))</f>
        <v>0</v>
      </c>
      <c r="AF62" s="141">
        <f t="shared" si="9"/>
        <v>1</v>
      </c>
    </row>
    <row r="63" spans="1:32" ht="51.75" thickBot="1" x14ac:dyDescent="0.3">
      <c r="A63" s="3"/>
      <c r="B63" s="425"/>
      <c r="C63" s="431"/>
      <c r="D63" s="433"/>
      <c r="E63" s="436"/>
      <c r="F63" s="238" t="str">
        <f>Indicadores!F62</f>
        <v>Elige entre dos piezas de baile aquella que más le agrada, considerando algunos criterios como ritmo, soportes utilizados (maquillaje, vestuario, escenografía), deslazamiento o carácter (alegre/triste).</v>
      </c>
      <c r="G63" s="239">
        <v>2</v>
      </c>
      <c r="H63" s="239">
        <v>2</v>
      </c>
      <c r="I63" s="239">
        <v>2</v>
      </c>
      <c r="J63" s="239">
        <v>2</v>
      </c>
      <c r="K63" s="143">
        <v>2</v>
      </c>
      <c r="L63" s="143">
        <v>2</v>
      </c>
      <c r="M63" s="143">
        <v>2</v>
      </c>
      <c r="N63" s="143">
        <v>2</v>
      </c>
      <c r="O63" s="143">
        <v>2</v>
      </c>
      <c r="P63" s="143"/>
      <c r="Q63" s="143"/>
      <c r="R63" s="143"/>
      <c r="S63" s="143"/>
      <c r="T63" s="143"/>
      <c r="U63" s="143"/>
      <c r="V63" s="143"/>
      <c r="W63" s="228">
        <f t="shared" si="5"/>
        <v>0</v>
      </c>
      <c r="X63" s="45">
        <f t="shared" si="6"/>
        <v>9</v>
      </c>
      <c r="Y63" s="46">
        <f t="shared" si="7"/>
        <v>0</v>
      </c>
      <c r="Z63" s="47">
        <f t="shared" si="8"/>
        <v>0</v>
      </c>
      <c r="AA63" s="3"/>
      <c r="AB63" s="31">
        <f>IF(ISERROR(COUNTIF($G63:$V63,"=3")/(16-(COUNTBLANK('Datos Curso'!$C$20:$C$35)))),"",(COUNTIF($G63:$V63,"=3")/(16-(COUNTBLANK('Datos Curso'!$C$20:$C$35)))))</f>
        <v>0</v>
      </c>
      <c r="AC63" s="32">
        <f>IF(ISERROR(COUNTIF($G63:$V63,"=2")/(16-COUNTBLANK('Datos Curso'!$C$20:$C$35))),"",(COUNTIF($G63:$V63,"=2")/(16-COUNTBLANK('Datos Curso'!$C$20:$C$35))))</f>
        <v>1</v>
      </c>
      <c r="AD63" s="33">
        <f>IF(ISERROR(COUNTIF($G63:$V63,"=1")/(16-COUNTBLANK('Datos Curso'!$C$20:$C$35))), "",(COUNTIF($G63:$V63,"=1")/(16-COUNTBLANK('Datos Curso'!$C$20:$C$35))))</f>
        <v>0</v>
      </c>
      <c r="AE63" s="230">
        <f>IF(ISERROR(COUNTIF($G63:$V63,"=0")/(16-COUNTBLANK('Datos Curso'!$C$20:$C$35))), "",(COUNTIF($G63:$V63,"=0")/(16-COUNTBLANK('Datos Curso'!$C$20:$C$35))))</f>
        <v>0</v>
      </c>
      <c r="AF63" s="144">
        <f t="shared" si="9"/>
        <v>1</v>
      </c>
    </row>
    <row r="64" spans="1:32" ht="15.75" thickBot="1" x14ac:dyDescent="0.3">
      <c r="A64" s="22"/>
      <c r="B64" s="34"/>
      <c r="C64" s="34"/>
      <c r="D64" s="35"/>
      <c r="E64" s="148"/>
      <c r="F64" s="48"/>
      <c r="G64" s="37"/>
      <c r="H64" s="37"/>
      <c r="I64" s="37"/>
      <c r="J64" s="37"/>
      <c r="K64" s="145"/>
      <c r="L64" s="145"/>
      <c r="M64" s="145"/>
      <c r="N64" s="145"/>
      <c r="O64" s="145"/>
      <c r="P64" s="145"/>
      <c r="Q64" s="145"/>
      <c r="R64" s="145"/>
      <c r="S64" s="145"/>
      <c r="T64" s="145"/>
      <c r="U64" s="145"/>
      <c r="V64" s="146"/>
      <c r="W64" s="49"/>
      <c r="X64" s="49"/>
      <c r="Y64" s="49"/>
      <c r="Z64" s="49"/>
      <c r="AA64" s="39"/>
      <c r="AB64" s="38"/>
      <c r="AC64" s="38"/>
      <c r="AD64" s="38"/>
      <c r="AE64" s="38"/>
      <c r="AF64" s="22"/>
    </row>
    <row r="65" spans="1:32" ht="25.5" x14ac:dyDescent="0.25">
      <c r="A65" s="3"/>
      <c r="B65" s="443" t="str">
        <f>Indicadores!B64</f>
        <v>AMBITO: RELACION CON EL MEDIO NATURAL Y CULTURAL</v>
      </c>
      <c r="C65" s="446" t="str">
        <f>Indicadores!B68</f>
        <v>SERES VIVOS Y SU ENTORNO</v>
      </c>
      <c r="D65" s="447"/>
      <c r="E65" s="446" t="str">
        <f>Indicadores!E68</f>
        <v>DESCUBRIMIENTO DEL MUNDO NATURAL</v>
      </c>
      <c r="F65" s="242" t="str">
        <f>Indicadores!F68</f>
        <v xml:space="preserve">Nombra algunos cambios físicos evidentes que ocurren durante el crecimiento de personas, animales y plantas. </v>
      </c>
      <c r="G65" s="139">
        <v>3</v>
      </c>
      <c r="H65" s="139">
        <v>3</v>
      </c>
      <c r="I65" s="139">
        <v>3</v>
      </c>
      <c r="J65" s="139">
        <v>2</v>
      </c>
      <c r="K65" s="139">
        <v>3</v>
      </c>
      <c r="L65" s="139">
        <v>2</v>
      </c>
      <c r="M65" s="139">
        <v>1</v>
      </c>
      <c r="N65" s="139">
        <v>2</v>
      </c>
      <c r="O65" s="139">
        <v>3</v>
      </c>
      <c r="P65" s="139"/>
      <c r="Q65" s="139"/>
      <c r="R65" s="139"/>
      <c r="S65" s="139"/>
      <c r="T65" s="139"/>
      <c r="U65" s="139"/>
      <c r="V65" s="139"/>
      <c r="W65" s="227">
        <f t="shared" ref="W65:W70" si="10">COUNTIF($G65:$V65,"=3")</f>
        <v>5</v>
      </c>
      <c r="X65" s="20">
        <f t="shared" ref="X65:X70" si="11">COUNTIF($G65:$V65,"=2")</f>
        <v>3</v>
      </c>
      <c r="Y65" s="41">
        <f t="shared" ref="Y65:Y70" si="12">COUNTIF($G65:$V65,"=1")</f>
        <v>1</v>
      </c>
      <c r="Z65" s="21">
        <f t="shared" ref="Z65:Z70" si="13">COUNTIF($G65:$V65,"=0")</f>
        <v>0</v>
      </c>
      <c r="AA65" s="244"/>
      <c r="AB65" s="23">
        <f>IF(ISERROR(COUNTIF($G65:$V65,"=3")/(16-(COUNTBLANK('Datos Curso'!$C$20:$C$35)))),"",(COUNTIF($G65:$V65,"=3")/(16-(COUNTBLANK('Datos Curso'!$C$20:$C$35)))))</f>
        <v>0.55555555555555558</v>
      </c>
      <c r="AC65" s="24">
        <f>IF(ISERROR(COUNTIF($G65:$V65,"=2")/(16-COUNTBLANK('Datos Curso'!$C$20:$C$35))),"",(COUNTIF($G65:$V65,"=2")/(16-COUNTBLANK('Datos Curso'!$C$20:$C$35))))</f>
        <v>0.33333333333333331</v>
      </c>
      <c r="AD65" s="25">
        <f>IF(ISERROR(COUNTIF($G65:$V65,"=1")/(16-COUNTBLANK('Datos Curso'!$C$20:$C$35))), "",(COUNTIF($G65:$V65,"=1")/(16-COUNTBLANK('Datos Curso'!$C$20:$C$35))))</f>
        <v>0.1111111111111111</v>
      </c>
      <c r="AE65" s="229">
        <f>IF(ISERROR(COUNTIF($G65:$V65,"=0")/(16-COUNTBLANK('Datos Curso'!$C$20:$C$35))), "",(COUNTIF($G65:$V65,"=0")/(16-COUNTBLANK('Datos Curso'!$C$20:$C$35))))</f>
        <v>0</v>
      </c>
      <c r="AF65" s="140">
        <f t="shared" ref="AF65:AF82" si="14">SUM(AB65:AE65)</f>
        <v>1</v>
      </c>
    </row>
    <row r="66" spans="1:32" ht="25.5" x14ac:dyDescent="0.25">
      <c r="A66" s="3"/>
      <c r="B66" s="444"/>
      <c r="C66" s="448"/>
      <c r="D66" s="449"/>
      <c r="E66" s="448"/>
      <c r="F66" s="241" t="str">
        <f>Indicadores!F69</f>
        <v xml:space="preserve">Utiliza instrumentos como linternas, lupas, frascos o pinzas para observar diversos insectos, plantas u objetos de su interés. </v>
      </c>
      <c r="G66" s="142">
        <v>3</v>
      </c>
      <c r="H66" s="142">
        <v>2</v>
      </c>
      <c r="I66" s="142">
        <v>1</v>
      </c>
      <c r="J66" s="142">
        <v>3</v>
      </c>
      <c r="K66" s="142">
        <v>2</v>
      </c>
      <c r="L66" s="142">
        <v>1</v>
      </c>
      <c r="M66" s="142">
        <v>2</v>
      </c>
      <c r="N66" s="142">
        <v>3</v>
      </c>
      <c r="O66" s="142">
        <v>2</v>
      </c>
      <c r="P66" s="142"/>
      <c r="Q66" s="142"/>
      <c r="R66" s="142"/>
      <c r="S66" s="142"/>
      <c r="T66" s="142"/>
      <c r="U66" s="142"/>
      <c r="V66" s="142"/>
      <c r="W66" s="223">
        <f t="shared" si="10"/>
        <v>3</v>
      </c>
      <c r="X66" s="42">
        <f t="shared" si="11"/>
        <v>4</v>
      </c>
      <c r="Y66" s="43">
        <f t="shared" si="12"/>
        <v>2</v>
      </c>
      <c r="Z66" s="44">
        <f t="shared" si="13"/>
        <v>0</v>
      </c>
      <c r="AA66" s="244"/>
      <c r="AB66" s="27">
        <f>IF(ISERROR(COUNTIF($G66:$V66,"=3")/(16-(COUNTBLANK('Datos Curso'!$C$20:$C$35)))),"",(COUNTIF($G66:$V66,"=3")/(16-(COUNTBLANK('Datos Curso'!$C$20:$C$35)))))</f>
        <v>0.33333333333333331</v>
      </c>
      <c r="AC66" s="28">
        <f>IF(ISERROR(COUNTIF($G66:$V66,"=2")/(16-COUNTBLANK('Datos Curso'!$C$20:$C$35))),"",(COUNTIF($G66:$V66,"=2")/(16-COUNTBLANK('Datos Curso'!$C$20:$C$35))))</f>
        <v>0.44444444444444442</v>
      </c>
      <c r="AD66" s="29">
        <f>IF(ISERROR(COUNTIF($G66:$V66,"=1")/(16-COUNTBLANK('Datos Curso'!$C$20:$C$35))), "",(COUNTIF($G66:$V66,"=1")/(16-COUNTBLANK('Datos Curso'!$C$20:$C$35))))</f>
        <v>0.22222222222222221</v>
      </c>
      <c r="AE66" s="225">
        <f>IF(ISERROR(COUNTIF($G66:$V66,"=0")/(16-COUNTBLANK('Datos Curso'!$C$20:$C$35))), "",(COUNTIF($G66:$V66,"=0")/(16-COUNTBLANK('Datos Curso'!$C$20:$C$35))))</f>
        <v>0</v>
      </c>
      <c r="AF66" s="141">
        <f t="shared" si="14"/>
        <v>0.99999999999999989</v>
      </c>
    </row>
    <row r="67" spans="1:32" ht="38.25" x14ac:dyDescent="0.25">
      <c r="A67" s="3"/>
      <c r="B67" s="444"/>
      <c r="C67" s="448"/>
      <c r="D67" s="449"/>
      <c r="E67" s="448"/>
      <c r="F67" s="241" t="str">
        <f>Indicadores!F70</f>
        <v xml:space="preserve">Nombra los efectos que producen algunas fuentes de contaminación en el medio ambiente. Por ejemplo, “el humo ensucia el aire”. </v>
      </c>
      <c r="G67" s="142">
        <v>3</v>
      </c>
      <c r="H67" s="142">
        <v>2</v>
      </c>
      <c r="I67" s="142">
        <v>1</v>
      </c>
      <c r="J67" s="142">
        <v>2</v>
      </c>
      <c r="K67" s="142">
        <v>3</v>
      </c>
      <c r="L67" s="142">
        <v>2</v>
      </c>
      <c r="M67" s="142">
        <v>1</v>
      </c>
      <c r="N67" s="142">
        <v>2</v>
      </c>
      <c r="O67" s="142">
        <v>3</v>
      </c>
      <c r="P67" s="142"/>
      <c r="Q67" s="142"/>
      <c r="R67" s="142"/>
      <c r="S67" s="142"/>
      <c r="T67" s="142"/>
      <c r="U67" s="142"/>
      <c r="V67" s="142"/>
      <c r="W67" s="223">
        <f t="shared" si="10"/>
        <v>3</v>
      </c>
      <c r="X67" s="42">
        <f t="shared" si="11"/>
        <v>4</v>
      </c>
      <c r="Y67" s="43">
        <f t="shared" si="12"/>
        <v>2</v>
      </c>
      <c r="Z67" s="44">
        <f t="shared" si="13"/>
        <v>0</v>
      </c>
      <c r="AA67" s="244"/>
      <c r="AB67" s="27">
        <f>IF(ISERROR(COUNTIF($G67:$V67,"=3")/(16-(COUNTBLANK('Datos Curso'!$C$20:$C$35)))),"",(COUNTIF($G67:$V67,"=3")/(16-(COUNTBLANK('Datos Curso'!$C$20:$C$35)))))</f>
        <v>0.33333333333333331</v>
      </c>
      <c r="AC67" s="28">
        <f>IF(ISERROR(COUNTIF($G67:$V67,"=2")/(16-COUNTBLANK('Datos Curso'!$C$20:$C$35))),"",(COUNTIF($G67:$V67,"=2")/(16-COUNTBLANK('Datos Curso'!$C$20:$C$35))))</f>
        <v>0.44444444444444442</v>
      </c>
      <c r="AD67" s="29">
        <f>IF(ISERROR(COUNTIF($G67:$V67,"=1")/(16-COUNTBLANK('Datos Curso'!$C$20:$C$35))), "",(COUNTIF($G67:$V67,"=1")/(16-COUNTBLANK('Datos Curso'!$C$20:$C$35))))</f>
        <v>0.22222222222222221</v>
      </c>
      <c r="AE67" s="225">
        <f>IF(ISERROR(COUNTIF($G67:$V67,"=0")/(16-COUNTBLANK('Datos Curso'!$C$20:$C$35))), "",(COUNTIF($G67:$V67,"=0")/(16-COUNTBLANK('Datos Curso'!$C$20:$C$35))))</f>
        <v>0</v>
      </c>
      <c r="AF67" s="141">
        <f t="shared" si="14"/>
        <v>0.99999999999999989</v>
      </c>
    </row>
    <row r="68" spans="1:32" ht="38.25" x14ac:dyDescent="0.25">
      <c r="A68" s="3"/>
      <c r="B68" s="444"/>
      <c r="C68" s="448"/>
      <c r="D68" s="449"/>
      <c r="E68" s="448"/>
      <c r="F68" s="241" t="str">
        <f>Indicadores!F71</f>
        <v xml:space="preserve">Menciona algunas reacciones físicas de animales y personas frente a diversos fenómenos naturales. Por ejemplo, exposición prolongada al sol o agua, lluvia, frío o calor intenso. </v>
      </c>
      <c r="G68" s="142">
        <v>3</v>
      </c>
      <c r="H68" s="142">
        <v>2</v>
      </c>
      <c r="I68" s="142">
        <v>2</v>
      </c>
      <c r="J68" s="142">
        <v>2</v>
      </c>
      <c r="K68" s="142">
        <v>1</v>
      </c>
      <c r="L68" s="142">
        <v>1</v>
      </c>
      <c r="M68" s="142">
        <v>2</v>
      </c>
      <c r="N68" s="142">
        <v>2</v>
      </c>
      <c r="O68" s="142">
        <v>1</v>
      </c>
      <c r="P68" s="142"/>
      <c r="Q68" s="142"/>
      <c r="R68" s="142"/>
      <c r="S68" s="142"/>
      <c r="T68" s="142"/>
      <c r="U68" s="142"/>
      <c r="V68" s="142"/>
      <c r="W68" s="223">
        <f t="shared" si="10"/>
        <v>1</v>
      </c>
      <c r="X68" s="42">
        <f t="shared" si="11"/>
        <v>5</v>
      </c>
      <c r="Y68" s="43">
        <f t="shared" si="12"/>
        <v>3</v>
      </c>
      <c r="Z68" s="44">
        <f t="shared" si="13"/>
        <v>0</v>
      </c>
      <c r="AA68" s="244"/>
      <c r="AB68" s="27">
        <f>IF(ISERROR(COUNTIF($G68:$V68,"=3")/(16-(COUNTBLANK('Datos Curso'!$C$20:$C$35)))),"",(COUNTIF($G68:$V68,"=3")/(16-(COUNTBLANK('Datos Curso'!$C$20:$C$35)))))</f>
        <v>0.1111111111111111</v>
      </c>
      <c r="AC68" s="28">
        <f>IF(ISERROR(COUNTIF($G68:$V68,"=2")/(16-COUNTBLANK('Datos Curso'!$C$20:$C$35))),"",(COUNTIF($G68:$V68,"=2")/(16-COUNTBLANK('Datos Curso'!$C$20:$C$35))))</f>
        <v>0.55555555555555558</v>
      </c>
      <c r="AD68" s="29">
        <f>IF(ISERROR(COUNTIF($G68:$V68,"=1")/(16-COUNTBLANK('Datos Curso'!$C$20:$C$35))), "",(COUNTIF($G68:$V68,"=1")/(16-COUNTBLANK('Datos Curso'!$C$20:$C$35))))</f>
        <v>0.33333333333333331</v>
      </c>
      <c r="AE68" s="225">
        <f>IF(ISERROR(COUNTIF($G68:$V68,"=0")/(16-COUNTBLANK('Datos Curso'!$C$20:$C$35))), "",(COUNTIF($G68:$V68,"=0")/(16-COUNTBLANK('Datos Curso'!$C$20:$C$35))))</f>
        <v>0</v>
      </c>
      <c r="AF68" s="141">
        <f t="shared" si="14"/>
        <v>1</v>
      </c>
    </row>
    <row r="69" spans="1:32" ht="26.25" thickBot="1" x14ac:dyDescent="0.3">
      <c r="A69" s="3"/>
      <c r="B69" s="444"/>
      <c r="C69" s="450"/>
      <c r="D69" s="451"/>
      <c r="E69" s="450"/>
      <c r="F69" s="243" t="str">
        <f>Indicadores!F72</f>
        <v>Nombra y/o dibuja los principales cambios que ocurren en el ciclo vital de personas, animales y plantas. (NT2)</v>
      </c>
      <c r="G69" s="143">
        <v>3</v>
      </c>
      <c r="H69" s="143">
        <v>2</v>
      </c>
      <c r="I69" s="143">
        <v>2</v>
      </c>
      <c r="J69" s="143">
        <v>1</v>
      </c>
      <c r="K69" s="143">
        <v>1</v>
      </c>
      <c r="L69" s="143">
        <v>1</v>
      </c>
      <c r="M69" s="143">
        <v>2</v>
      </c>
      <c r="N69" s="143">
        <v>2</v>
      </c>
      <c r="O69" s="143">
        <v>1</v>
      </c>
      <c r="P69" s="143"/>
      <c r="Q69" s="143"/>
      <c r="R69" s="143"/>
      <c r="S69" s="143"/>
      <c r="T69" s="143"/>
      <c r="U69" s="143"/>
      <c r="V69" s="143"/>
      <c r="W69" s="228">
        <f t="shared" si="10"/>
        <v>1</v>
      </c>
      <c r="X69" s="45">
        <f t="shared" si="11"/>
        <v>4</v>
      </c>
      <c r="Y69" s="46">
        <f t="shared" si="12"/>
        <v>4</v>
      </c>
      <c r="Z69" s="47">
        <f t="shared" si="13"/>
        <v>0</v>
      </c>
      <c r="AA69" s="244"/>
      <c r="AB69" s="31">
        <f>IF(ISERROR(COUNTIF($G69:$V69,"=3")/(16-(COUNTBLANK('Datos Curso'!$C$20:$C$35)))),"",(COUNTIF($G69:$V69,"=3")/(16-(COUNTBLANK('Datos Curso'!$C$20:$C$35)))))</f>
        <v>0.1111111111111111</v>
      </c>
      <c r="AC69" s="32">
        <f>IF(ISERROR(COUNTIF($G69:$V69,"=2")/(16-COUNTBLANK('Datos Curso'!$C$20:$C$35))),"",(COUNTIF($G69:$V69,"=2")/(16-COUNTBLANK('Datos Curso'!$C$20:$C$35))))</f>
        <v>0.44444444444444442</v>
      </c>
      <c r="AD69" s="33">
        <f>IF(ISERROR(COUNTIF($G69:$V69,"=1")/(16-COUNTBLANK('Datos Curso'!$C$20:$C$35))), "",(COUNTIF($G69:$V69,"=1")/(16-COUNTBLANK('Datos Curso'!$C$20:$C$35))))</f>
        <v>0.44444444444444442</v>
      </c>
      <c r="AE69" s="230">
        <f>IF(ISERROR(COUNTIF($G69:$V69,"=0")/(16-COUNTBLANK('Datos Curso'!$C$20:$C$35))), "",(COUNTIF($G69:$V69,"=0")/(16-COUNTBLANK('Datos Curso'!$C$20:$C$35))))</f>
        <v>0</v>
      </c>
      <c r="AF69" s="144">
        <f t="shared" si="14"/>
        <v>1</v>
      </c>
    </row>
    <row r="70" spans="1:32" ht="30.75" customHeight="1" x14ac:dyDescent="0.25">
      <c r="A70" s="3"/>
      <c r="B70" s="444"/>
      <c r="C70" s="446" t="str">
        <f>Indicadores!B73</f>
        <v>GRUPOS HUMANOS, SUS FORMAS DE VIDA Y ACONTECIMIENTOS RELEVANTES</v>
      </c>
      <c r="D70" s="447"/>
      <c r="E70" s="452" t="str">
        <f>Indicadores!E73</f>
        <v xml:space="preserve">CONOCIMIENTO DEL 
ENTORNO SOCIAL
</v>
      </c>
      <c r="F70" s="242" t="str">
        <f>Indicadores!F73</f>
        <v>Menciona algunos he ch os significativos propio s de su familia y comunidad. Por ejemplo, cuando nace un hermano(a).</v>
      </c>
      <c r="G70" s="139">
        <v>3</v>
      </c>
      <c r="H70" s="139">
        <v>3</v>
      </c>
      <c r="I70" s="139">
        <v>3</v>
      </c>
      <c r="J70" s="139">
        <v>2</v>
      </c>
      <c r="K70" s="139">
        <v>2</v>
      </c>
      <c r="L70" s="139">
        <v>2</v>
      </c>
      <c r="M70" s="139">
        <v>3</v>
      </c>
      <c r="N70" s="139">
        <v>3</v>
      </c>
      <c r="O70" s="139">
        <v>2</v>
      </c>
      <c r="P70" s="139"/>
      <c r="Q70" s="139"/>
      <c r="R70" s="139"/>
      <c r="S70" s="139"/>
      <c r="T70" s="139"/>
      <c r="U70" s="139"/>
      <c r="V70" s="139"/>
      <c r="W70" s="227">
        <f t="shared" si="10"/>
        <v>5</v>
      </c>
      <c r="X70" s="20">
        <f t="shared" si="11"/>
        <v>4</v>
      </c>
      <c r="Y70" s="41">
        <f t="shared" si="12"/>
        <v>0</v>
      </c>
      <c r="Z70" s="21">
        <f t="shared" si="13"/>
        <v>0</v>
      </c>
      <c r="AA70" s="244"/>
      <c r="AB70" s="23">
        <f>IF(ISERROR(COUNTIF($G70:$V70,"=3")/(16-(COUNTBLANK('Datos Curso'!$C$20:$C$35)))),"",(COUNTIF($G70:$V70,"=3")/(16-(COUNTBLANK('Datos Curso'!$C$20:$C$35)))))</f>
        <v>0.55555555555555558</v>
      </c>
      <c r="AC70" s="24">
        <f>IF(ISERROR(COUNTIF($G70:$V70,"=2")/(16-COUNTBLANK('Datos Curso'!$C$20:$C$35))),"",(COUNTIF($G70:$V70,"=2")/(16-COUNTBLANK('Datos Curso'!$C$20:$C$35))))</f>
        <v>0.44444444444444442</v>
      </c>
      <c r="AD70" s="25">
        <f>IF(ISERROR(COUNTIF($G70:$V70,"=1")/(16-COUNTBLANK('Datos Curso'!$C$20:$C$35))), "",(COUNTIF($G70:$V70,"=1")/(16-COUNTBLANK('Datos Curso'!$C$20:$C$35))))</f>
        <v>0</v>
      </c>
      <c r="AE70" s="229">
        <f>IF(ISERROR(COUNTIF($G70:$V70,"=0")/(16-COUNTBLANK('Datos Curso'!$C$20:$C$35))), "",(COUNTIF($G70:$V70,"=0")/(16-COUNTBLANK('Datos Curso'!$C$20:$C$35))))</f>
        <v>0</v>
      </c>
      <c r="AF70" s="140">
        <f t="shared" si="14"/>
        <v>1</v>
      </c>
    </row>
    <row r="71" spans="1:32" ht="38.25" x14ac:dyDescent="0.25">
      <c r="A71" s="3"/>
      <c r="B71" s="444"/>
      <c r="C71" s="448"/>
      <c r="D71" s="449"/>
      <c r="E71" s="453"/>
      <c r="F71" s="241" t="str">
        <f>Indicadores!F74</f>
        <v>Menciona la utilidad que tienen algunos aparatos electrónicos (como radio, televisor, teléfono, computador) y utiliza algunas de sus funciones.</v>
      </c>
      <c r="G71" s="142">
        <v>3</v>
      </c>
      <c r="H71" s="142">
        <v>3</v>
      </c>
      <c r="I71" s="142">
        <v>2</v>
      </c>
      <c r="J71" s="142">
        <v>2</v>
      </c>
      <c r="K71" s="142">
        <v>1</v>
      </c>
      <c r="L71" s="142">
        <v>1</v>
      </c>
      <c r="M71" s="142">
        <v>2</v>
      </c>
      <c r="N71" s="142">
        <v>3</v>
      </c>
      <c r="O71" s="142">
        <v>2</v>
      </c>
      <c r="P71" s="142"/>
      <c r="Q71" s="142"/>
      <c r="R71" s="142"/>
      <c r="S71" s="142"/>
      <c r="T71" s="142"/>
      <c r="U71" s="142"/>
      <c r="V71" s="142"/>
      <c r="W71" s="223">
        <f>COUNTIF($G71:$V71,"=3")</f>
        <v>3</v>
      </c>
      <c r="X71" s="42">
        <f>COUNTIF($G71:$V71,"=2")</f>
        <v>4</v>
      </c>
      <c r="Y71" s="43">
        <f>COUNTIF($G71:$V71,"=1")</f>
        <v>2</v>
      </c>
      <c r="Z71" s="44">
        <f>COUNTIF($G71:$V71,"=0")</f>
        <v>0</v>
      </c>
      <c r="AA71" s="244"/>
      <c r="AB71" s="27">
        <f>IF(ISERROR(COUNTIF($G71:$V71,"=3")/(16-(COUNTBLANK('Datos Curso'!$C$20:$C$35)))),"",(COUNTIF($G71:$V71,"=3")/(16-(COUNTBLANK('Datos Curso'!$C$20:$C$35)))))</f>
        <v>0.33333333333333331</v>
      </c>
      <c r="AC71" s="28">
        <f>IF(ISERROR(COUNTIF($G71:$V71,"=2")/(16-COUNTBLANK('Datos Curso'!$C$20:$C$35))),"",(COUNTIF($G71:$V71,"=2")/(16-COUNTBLANK('Datos Curso'!$C$20:$C$35))))</f>
        <v>0.44444444444444442</v>
      </c>
      <c r="AD71" s="29">
        <f>IF(ISERROR(COUNTIF($G71:$V71,"=1")/(16-COUNTBLANK('Datos Curso'!$C$20:$C$35))), "",(COUNTIF($G71:$V71,"=1")/(16-COUNTBLANK('Datos Curso'!$C$20:$C$35))))</f>
        <v>0.22222222222222221</v>
      </c>
      <c r="AE71" s="225">
        <f>IF(ISERROR(COUNTIF($G71:$V71,"=0")/(16-COUNTBLANK('Datos Curso'!$C$20:$C$35))), "",(COUNTIF($G71:$V71,"=0")/(16-COUNTBLANK('Datos Curso'!$C$20:$C$35))))</f>
        <v>0</v>
      </c>
      <c r="AF71" s="141">
        <f t="shared" si="14"/>
        <v>0.99999999999999989</v>
      </c>
    </row>
    <row r="72" spans="1:32" ht="25.5" x14ac:dyDescent="0.25">
      <c r="A72" s="3"/>
      <c r="B72" s="444"/>
      <c r="C72" s="448"/>
      <c r="D72" s="449"/>
      <c r="E72" s="453"/>
      <c r="F72" s="241" t="str">
        <f>Indicadores!F75</f>
        <v>Menciona o indica algunas características propias de localidades del campo y la ciudad.</v>
      </c>
      <c r="G72" s="142">
        <v>3</v>
      </c>
      <c r="H72" s="142">
        <v>2</v>
      </c>
      <c r="I72" s="142">
        <v>1</v>
      </c>
      <c r="J72" s="142">
        <v>2</v>
      </c>
      <c r="K72" s="142">
        <v>2</v>
      </c>
      <c r="L72" s="142">
        <v>1</v>
      </c>
      <c r="M72" s="142">
        <v>3</v>
      </c>
      <c r="N72" s="142">
        <v>2</v>
      </c>
      <c r="O72" s="142">
        <v>3</v>
      </c>
      <c r="P72" s="142"/>
      <c r="Q72" s="142"/>
      <c r="R72" s="142"/>
      <c r="S72" s="142"/>
      <c r="T72" s="142"/>
      <c r="U72" s="142"/>
      <c r="V72" s="142"/>
      <c r="W72" s="223">
        <f t="shared" ref="W72:W74" si="15">COUNTIF($G72:$V72,"=3")</f>
        <v>3</v>
      </c>
      <c r="X72" s="42">
        <f t="shared" ref="X72:X74" si="16">COUNTIF($G72:$V72,"=2")</f>
        <v>4</v>
      </c>
      <c r="Y72" s="43">
        <f t="shared" ref="Y72:Y74" si="17">COUNTIF($G72:$V72,"=1")</f>
        <v>2</v>
      </c>
      <c r="Z72" s="44">
        <f t="shared" ref="Z72:Z74" si="18">COUNTIF($G72:$V72,"=0")</f>
        <v>0</v>
      </c>
      <c r="AA72" s="244"/>
      <c r="AB72" s="27">
        <f>IF(ISERROR(COUNTIF($G72:$V72,"=3")/(16-(COUNTBLANK('Datos Curso'!$C$20:$C$35)))),"",(COUNTIF($G72:$V72,"=3")/(16-(COUNTBLANK('Datos Curso'!$C$20:$C$35)))))</f>
        <v>0.33333333333333331</v>
      </c>
      <c r="AC72" s="28">
        <f>IF(ISERROR(COUNTIF($G72:$V72,"=2")/(16-COUNTBLANK('Datos Curso'!$C$20:$C$35))),"",(COUNTIF($G72:$V72,"=2")/(16-COUNTBLANK('Datos Curso'!$C$20:$C$35))))</f>
        <v>0.44444444444444442</v>
      </c>
      <c r="AD72" s="29">
        <f>IF(ISERROR(COUNTIF($G72:$V72,"=1")/(16-COUNTBLANK('Datos Curso'!$C$20:$C$35))), "",(COUNTIF($G72:$V72,"=1")/(16-COUNTBLANK('Datos Curso'!$C$20:$C$35))))</f>
        <v>0.22222222222222221</v>
      </c>
      <c r="AE72" s="225">
        <f>IF(ISERROR(COUNTIF($G72:$V72,"=0")/(16-COUNTBLANK('Datos Curso'!$C$20:$C$35))), "",(COUNTIF($G72:$V72,"=0")/(16-COUNTBLANK('Datos Curso'!$C$20:$C$35))))</f>
        <v>0</v>
      </c>
      <c r="AF72" s="141">
        <f t="shared" si="14"/>
        <v>0.99999999999999989</v>
      </c>
    </row>
    <row r="73" spans="1:32" ht="39" thickBot="1" x14ac:dyDescent="0.3">
      <c r="A73" s="3"/>
      <c r="B73" s="444"/>
      <c r="C73" s="448"/>
      <c r="D73" s="449"/>
      <c r="E73" s="454"/>
      <c r="F73" s="243" t="str">
        <f>Indicadores!F76</f>
        <v>Comenta algunas características de conmemoraciones mundiales y nacionales. Por ejemplo, “en el 18 de septiembre se baila cueca y se comen empanadas”.</v>
      </c>
      <c r="G73" s="143">
        <v>3</v>
      </c>
      <c r="H73" s="143">
        <v>3</v>
      </c>
      <c r="I73" s="143">
        <v>3</v>
      </c>
      <c r="J73" s="143">
        <v>2</v>
      </c>
      <c r="K73" s="143">
        <v>2</v>
      </c>
      <c r="L73" s="143">
        <v>3</v>
      </c>
      <c r="M73" s="143">
        <v>2</v>
      </c>
      <c r="N73" s="143">
        <v>3</v>
      </c>
      <c r="O73" s="143">
        <v>1</v>
      </c>
      <c r="P73" s="143"/>
      <c r="Q73" s="143"/>
      <c r="R73" s="143"/>
      <c r="S73" s="143"/>
      <c r="T73" s="143"/>
      <c r="U73" s="143"/>
      <c r="V73" s="143"/>
      <c r="W73" s="228">
        <f t="shared" si="15"/>
        <v>5</v>
      </c>
      <c r="X73" s="45">
        <f t="shared" si="16"/>
        <v>3</v>
      </c>
      <c r="Y73" s="46">
        <f t="shared" si="17"/>
        <v>1</v>
      </c>
      <c r="Z73" s="47">
        <f t="shared" si="18"/>
        <v>0</v>
      </c>
      <c r="AA73" s="244"/>
      <c r="AB73" s="31">
        <f>IF(ISERROR(COUNTIF($G73:$V73,"=3")/(16-(COUNTBLANK('Datos Curso'!$C$20:$C$35)))),"",(COUNTIF($G73:$V73,"=3")/(16-(COUNTBLANK('Datos Curso'!$C$20:$C$35)))))</f>
        <v>0.55555555555555558</v>
      </c>
      <c r="AC73" s="32">
        <f>IF(ISERROR(COUNTIF($G73:$V73,"=2")/(16-COUNTBLANK('Datos Curso'!$C$20:$C$35))),"",(COUNTIF($G73:$V73,"=2")/(16-COUNTBLANK('Datos Curso'!$C$20:$C$35))))</f>
        <v>0.33333333333333331</v>
      </c>
      <c r="AD73" s="33">
        <f>IF(ISERROR(COUNTIF($G73:$V73,"=1")/(16-COUNTBLANK('Datos Curso'!$C$20:$C$35))), "",(COUNTIF($G73:$V73,"=1")/(16-COUNTBLANK('Datos Curso'!$C$20:$C$35))))</f>
        <v>0.1111111111111111</v>
      </c>
      <c r="AE73" s="230">
        <f>IF(ISERROR(COUNTIF($G73:$V73,"=0")/(16-COUNTBLANK('Datos Curso'!$C$20:$C$35))), "",(COUNTIF($G73:$V73,"=0")/(16-COUNTBLANK('Datos Curso'!$C$20:$C$35))))</f>
        <v>0</v>
      </c>
      <c r="AF73" s="144">
        <f t="shared" si="14"/>
        <v>1</v>
      </c>
    </row>
    <row r="74" spans="1:32" ht="26.25" customHeight="1" x14ac:dyDescent="0.25">
      <c r="A74" s="3"/>
      <c r="B74" s="444"/>
      <c r="C74" s="448"/>
      <c r="D74" s="449"/>
      <c r="E74" s="446" t="str">
        <f>Indicadores!E77</f>
        <v xml:space="preserve">RELACIONES
LOGICO-MATEMATI
CAS  Y CUANTIFICA
CIÓN
</v>
      </c>
      <c r="F74" s="242" t="str">
        <f>Indicadores!F77</f>
        <v>Dice si un objeto está dentro o fuera , adelante o atrás, y cerca o lejos, de acuerdo a un punto concreto de referencia.</v>
      </c>
      <c r="G74" s="139">
        <v>3</v>
      </c>
      <c r="H74" s="139">
        <v>2</v>
      </c>
      <c r="I74" s="139">
        <v>3</v>
      </c>
      <c r="J74" s="139">
        <v>2</v>
      </c>
      <c r="K74" s="139">
        <v>3</v>
      </c>
      <c r="L74" s="139">
        <v>2</v>
      </c>
      <c r="M74" s="139">
        <v>1</v>
      </c>
      <c r="N74" s="139">
        <v>1</v>
      </c>
      <c r="O74" s="139">
        <v>1</v>
      </c>
      <c r="P74" s="139"/>
      <c r="Q74" s="139"/>
      <c r="R74" s="139"/>
      <c r="S74" s="139"/>
      <c r="T74" s="139"/>
      <c r="U74" s="139"/>
      <c r="V74" s="139"/>
      <c r="W74" s="227">
        <f t="shared" si="15"/>
        <v>3</v>
      </c>
      <c r="X74" s="20">
        <f t="shared" si="16"/>
        <v>3</v>
      </c>
      <c r="Y74" s="41">
        <f t="shared" si="17"/>
        <v>3</v>
      </c>
      <c r="Z74" s="21">
        <f t="shared" si="18"/>
        <v>0</v>
      </c>
      <c r="AA74" s="244"/>
      <c r="AB74" s="23">
        <f>IF(ISERROR(COUNTIF($G74:$V74,"=3")/(16-(COUNTBLANK('Datos Curso'!$C$20:$C$35)))),"",(COUNTIF($G74:$V74,"=3")/(16-(COUNTBLANK('Datos Curso'!$C$20:$C$35)))))</f>
        <v>0.33333333333333331</v>
      </c>
      <c r="AC74" s="24">
        <f>IF(ISERROR(COUNTIF($G74:$V74,"=2")/(16-COUNTBLANK('Datos Curso'!$C$20:$C$35))),"",(COUNTIF($G74:$V74,"=2")/(16-COUNTBLANK('Datos Curso'!$C$20:$C$35))))</f>
        <v>0.33333333333333331</v>
      </c>
      <c r="AD74" s="25">
        <f>IF(ISERROR(COUNTIF($G74:$V74,"=1")/(16-COUNTBLANK('Datos Curso'!$C$20:$C$35))), "",(COUNTIF($G74:$V74,"=1")/(16-COUNTBLANK('Datos Curso'!$C$20:$C$35))))</f>
        <v>0.33333333333333331</v>
      </c>
      <c r="AE74" s="229">
        <f>IF(ISERROR(COUNTIF($G74:$V74,"=0")/(16-COUNTBLANK('Datos Curso'!$C$20:$C$35))), "",(COUNTIF($G74:$V74,"=0")/(16-COUNTBLANK('Datos Curso'!$C$20:$C$35))))</f>
        <v>0</v>
      </c>
      <c r="AF74" s="140">
        <f t="shared" si="14"/>
        <v>1</v>
      </c>
    </row>
    <row r="75" spans="1:32" ht="25.5" x14ac:dyDescent="0.25">
      <c r="A75" s="3"/>
      <c r="B75" s="444"/>
      <c r="C75" s="448"/>
      <c r="D75" s="449"/>
      <c r="E75" s="448"/>
      <c r="F75" s="241" t="str">
        <f>Indicadores!F78</f>
        <v xml:space="preserve">Agrupa elementos con 2 características comunes y ordena al menos 4 elementos de acuerdo a su longitud, sin ensayo y error. </v>
      </c>
      <c r="G75" s="142">
        <v>3</v>
      </c>
      <c r="H75" s="142">
        <v>3</v>
      </c>
      <c r="I75" s="142">
        <v>3</v>
      </c>
      <c r="J75" s="142">
        <v>2</v>
      </c>
      <c r="K75" s="142">
        <v>2</v>
      </c>
      <c r="L75" s="142">
        <v>2</v>
      </c>
      <c r="M75" s="142">
        <v>2</v>
      </c>
      <c r="N75" s="142">
        <v>1</v>
      </c>
      <c r="O75" s="142">
        <v>1</v>
      </c>
      <c r="P75" s="142"/>
      <c r="Q75" s="142"/>
      <c r="R75" s="142"/>
      <c r="S75" s="142"/>
      <c r="T75" s="142"/>
      <c r="U75" s="142"/>
      <c r="V75" s="142"/>
      <c r="W75" s="223">
        <f>COUNTIF($G75:$V75,"=3")</f>
        <v>3</v>
      </c>
      <c r="X75" s="42">
        <f>COUNTIF($G75:$V75,"=2")</f>
        <v>4</v>
      </c>
      <c r="Y75" s="43">
        <f>COUNTIF($G75:$V75,"=1")</f>
        <v>2</v>
      </c>
      <c r="Z75" s="44">
        <f>COUNTIF($G75:$V75,"=0")</f>
        <v>0</v>
      </c>
      <c r="AA75" s="244"/>
      <c r="AB75" s="27">
        <f>IF(ISERROR(COUNTIF($G75:$V75,"=3")/(16-(COUNTBLANK('Datos Curso'!$C$20:$C$35)))),"",(COUNTIF($G75:$V75,"=3")/(16-(COUNTBLANK('Datos Curso'!$C$20:$C$35)))))</f>
        <v>0.33333333333333331</v>
      </c>
      <c r="AC75" s="28">
        <f>IF(ISERROR(COUNTIF($G75:$V75,"=2")/(16-COUNTBLANK('Datos Curso'!$C$20:$C$35))),"",(COUNTIF($G75:$V75,"=2")/(16-COUNTBLANK('Datos Curso'!$C$20:$C$35))))</f>
        <v>0.44444444444444442</v>
      </c>
      <c r="AD75" s="29">
        <f>IF(ISERROR(COUNTIF($G75:$V75,"=1")/(16-COUNTBLANK('Datos Curso'!$C$20:$C$35))), "",(COUNTIF($G75:$V75,"=1")/(16-COUNTBLANK('Datos Curso'!$C$20:$C$35))))</f>
        <v>0.22222222222222221</v>
      </c>
      <c r="AE75" s="225">
        <f>IF(ISERROR(COUNTIF($G75:$V75,"=0")/(16-COUNTBLANK('Datos Curso'!$C$20:$C$35))), "",(COUNTIF($G75:$V75,"=0")/(16-COUNTBLANK('Datos Curso'!$C$20:$C$35))))</f>
        <v>0</v>
      </c>
      <c r="AF75" s="141">
        <f t="shared" si="14"/>
        <v>0.99999999999999989</v>
      </c>
    </row>
    <row r="76" spans="1:32" ht="38.25" x14ac:dyDescent="0.25">
      <c r="A76" s="3"/>
      <c r="B76" s="444"/>
      <c r="C76" s="448"/>
      <c r="D76" s="449"/>
      <c r="E76" s="448"/>
      <c r="F76" s="241" t="str">
        <f>Indicadores!F79</f>
        <v xml:space="preserve">Continúa un patrón formado por un objeto que cambia en una de sus características. Por ejemplo, hace brochetas con patrones de frutas, ordenando una uva verde y luego una morada. </v>
      </c>
      <c r="G76" s="142">
        <v>3</v>
      </c>
      <c r="H76" s="142">
        <v>3</v>
      </c>
      <c r="I76" s="142">
        <v>3</v>
      </c>
      <c r="J76" s="142">
        <v>2</v>
      </c>
      <c r="K76" s="142">
        <v>2</v>
      </c>
      <c r="L76" s="142">
        <v>2</v>
      </c>
      <c r="M76" s="142">
        <v>1</v>
      </c>
      <c r="N76" s="142">
        <v>1</v>
      </c>
      <c r="O76" s="142">
        <v>2</v>
      </c>
      <c r="P76" s="142"/>
      <c r="Q76" s="142"/>
      <c r="R76" s="142"/>
      <c r="S76" s="142"/>
      <c r="T76" s="142"/>
      <c r="U76" s="142"/>
      <c r="V76" s="142"/>
      <c r="W76" s="223">
        <f t="shared" ref="W76:W82" si="19">COUNTIF($G76:$V76,"=3")</f>
        <v>3</v>
      </c>
      <c r="X76" s="42">
        <f t="shared" ref="X76:X82" si="20">COUNTIF($G76:$V76,"=2")</f>
        <v>4</v>
      </c>
      <c r="Y76" s="43">
        <f t="shared" ref="Y76:Y82" si="21">COUNTIF($G76:$V76,"=1")</f>
        <v>2</v>
      </c>
      <c r="Z76" s="44">
        <f t="shared" ref="Z76:Z82" si="22">COUNTIF($G76:$V76,"=0")</f>
        <v>0</v>
      </c>
      <c r="AA76" s="244"/>
      <c r="AB76" s="27">
        <f>IF(ISERROR(COUNTIF($G76:$V76,"=3")/(16-(COUNTBLANK('Datos Curso'!$C$20:$C$35)))),"",(COUNTIF($G76:$V76,"=3")/(16-(COUNTBLANK('Datos Curso'!$C$20:$C$35)))))</f>
        <v>0.33333333333333331</v>
      </c>
      <c r="AC76" s="28">
        <f>IF(ISERROR(COUNTIF($G76:$V76,"=2")/(16-COUNTBLANK('Datos Curso'!$C$20:$C$35))),"",(COUNTIF($G76:$V76,"=2")/(16-COUNTBLANK('Datos Curso'!$C$20:$C$35))))</f>
        <v>0.44444444444444442</v>
      </c>
      <c r="AD76" s="29">
        <f>IF(ISERROR(COUNTIF($G76:$V76,"=1")/(16-COUNTBLANK('Datos Curso'!$C$20:$C$35))), "",(COUNTIF($G76:$V76,"=1")/(16-COUNTBLANK('Datos Curso'!$C$20:$C$35))))</f>
        <v>0.22222222222222221</v>
      </c>
      <c r="AE76" s="225">
        <f>IF(ISERROR(COUNTIF($G76:$V76,"=0")/(16-COUNTBLANK('Datos Curso'!$C$20:$C$35))), "",(COUNTIF($G76:$V76,"=0")/(16-COUNTBLANK('Datos Curso'!$C$20:$C$35))))</f>
        <v>0</v>
      </c>
      <c r="AF76" s="141">
        <f t="shared" si="14"/>
        <v>0.99999999999999989</v>
      </c>
    </row>
    <row r="77" spans="1:32" ht="38.25" x14ac:dyDescent="0.25">
      <c r="A77" s="3"/>
      <c r="B77" s="444"/>
      <c r="C77" s="448"/>
      <c r="D77" s="449"/>
      <c r="E77" s="448"/>
      <c r="F77" s="241" t="str">
        <f>Indicadores!F80</f>
        <v xml:space="preserve">Menciona los conceptos de orientación espacial “hoy” y “mañana” y, los conceptos de frecuencia “siempre”, “a veces”, “nunca”, de acuerdo a la temporalidad de las situaciones. </v>
      </c>
      <c r="G77" s="142">
        <v>2</v>
      </c>
      <c r="H77" s="142">
        <v>2</v>
      </c>
      <c r="I77" s="142">
        <v>3</v>
      </c>
      <c r="J77" s="142">
        <v>3</v>
      </c>
      <c r="K77" s="142">
        <v>2</v>
      </c>
      <c r="L77" s="142">
        <v>1</v>
      </c>
      <c r="M77" s="142">
        <v>2</v>
      </c>
      <c r="N77" s="142">
        <v>3</v>
      </c>
      <c r="O77" s="142">
        <v>2</v>
      </c>
      <c r="P77" s="142"/>
      <c r="Q77" s="142"/>
      <c r="R77" s="142"/>
      <c r="S77" s="142"/>
      <c r="T77" s="142"/>
      <c r="U77" s="142"/>
      <c r="V77" s="142"/>
      <c r="W77" s="223">
        <f t="shared" si="19"/>
        <v>3</v>
      </c>
      <c r="X77" s="42">
        <f t="shared" si="20"/>
        <v>5</v>
      </c>
      <c r="Y77" s="43">
        <f t="shared" si="21"/>
        <v>1</v>
      </c>
      <c r="Z77" s="44">
        <f t="shared" si="22"/>
        <v>0</v>
      </c>
      <c r="AA77" s="244"/>
      <c r="AB77" s="27">
        <f>IF(ISERROR(COUNTIF($G77:$V77,"=3")/(16-(COUNTBLANK('Datos Curso'!$C$20:$C$35)))),"",(COUNTIF($G77:$V77,"=3")/(16-(COUNTBLANK('Datos Curso'!$C$20:$C$35)))))</f>
        <v>0.33333333333333331</v>
      </c>
      <c r="AC77" s="28">
        <f>IF(ISERROR(COUNTIF($G77:$V77,"=2")/(16-COUNTBLANK('Datos Curso'!$C$20:$C$35))),"",(COUNTIF($G77:$V77,"=2")/(16-COUNTBLANK('Datos Curso'!$C$20:$C$35))))</f>
        <v>0.55555555555555558</v>
      </c>
      <c r="AD77" s="29">
        <f>IF(ISERROR(COUNTIF($G77:$V77,"=1")/(16-COUNTBLANK('Datos Curso'!$C$20:$C$35))), "",(COUNTIF($G77:$V77,"=1")/(16-COUNTBLANK('Datos Curso'!$C$20:$C$35))))</f>
        <v>0.1111111111111111</v>
      </c>
      <c r="AE77" s="225">
        <f>IF(ISERROR(COUNTIF($G77:$V77,"=0")/(16-COUNTBLANK('Datos Curso'!$C$20:$C$35))), "",(COUNTIF($G77:$V77,"=0")/(16-COUNTBLANK('Datos Curso'!$C$20:$C$35))))</f>
        <v>0</v>
      </c>
      <c r="AF77" s="141">
        <f t="shared" si="14"/>
        <v>1</v>
      </c>
    </row>
    <row r="78" spans="1:32" ht="25.5" x14ac:dyDescent="0.25">
      <c r="A78" s="3"/>
      <c r="B78" s="444"/>
      <c r="C78" s="448"/>
      <c r="D78" s="449"/>
      <c r="E78" s="448"/>
      <c r="F78" s="241" t="str">
        <f>Indicadores!F81</f>
        <v xml:space="preserve">Nombra los pasos o acciones que realizó para resolver un problema práctico. </v>
      </c>
      <c r="G78" s="142">
        <v>3</v>
      </c>
      <c r="H78" s="142">
        <v>2</v>
      </c>
      <c r="I78" s="142">
        <v>1</v>
      </c>
      <c r="J78" s="142">
        <v>3</v>
      </c>
      <c r="K78" s="142">
        <v>2</v>
      </c>
      <c r="L78" s="142">
        <v>1</v>
      </c>
      <c r="M78" s="142">
        <v>3</v>
      </c>
      <c r="N78" s="142">
        <v>2</v>
      </c>
      <c r="O78" s="142">
        <v>1</v>
      </c>
      <c r="P78" s="142"/>
      <c r="Q78" s="142"/>
      <c r="R78" s="142"/>
      <c r="S78" s="142"/>
      <c r="T78" s="142"/>
      <c r="U78" s="142"/>
      <c r="V78" s="142"/>
      <c r="W78" s="223">
        <f t="shared" si="19"/>
        <v>3</v>
      </c>
      <c r="X78" s="42">
        <f t="shared" si="20"/>
        <v>3</v>
      </c>
      <c r="Y78" s="43">
        <f t="shared" si="21"/>
        <v>3</v>
      </c>
      <c r="Z78" s="44">
        <f t="shared" si="22"/>
        <v>0</v>
      </c>
      <c r="AA78" s="244"/>
      <c r="AB78" s="27">
        <f>IF(ISERROR(COUNTIF($G78:$V78,"=3")/(16-(COUNTBLANK('Datos Curso'!$C$20:$C$35)))),"",(COUNTIF($G78:$V78,"=3")/(16-(COUNTBLANK('Datos Curso'!$C$20:$C$35)))))</f>
        <v>0.33333333333333331</v>
      </c>
      <c r="AC78" s="28">
        <f>IF(ISERROR(COUNTIF($G78:$V78,"=2")/(16-COUNTBLANK('Datos Curso'!$C$20:$C$35))),"",(COUNTIF($G78:$V78,"=2")/(16-COUNTBLANK('Datos Curso'!$C$20:$C$35))))</f>
        <v>0.33333333333333331</v>
      </c>
      <c r="AD78" s="29">
        <f>IF(ISERROR(COUNTIF($G78:$V78,"=1")/(16-COUNTBLANK('Datos Curso'!$C$20:$C$35))), "",(COUNTIF($G78:$V78,"=1")/(16-COUNTBLANK('Datos Curso'!$C$20:$C$35))))</f>
        <v>0.33333333333333331</v>
      </c>
      <c r="AE78" s="225">
        <f>IF(ISERROR(COUNTIF($G78:$V78,"=0")/(16-COUNTBLANK('Datos Curso'!$C$20:$C$35))), "",(COUNTIF($G78:$V78,"=0")/(16-COUNTBLANK('Datos Curso'!$C$20:$C$35))))</f>
        <v>0</v>
      </c>
      <c r="AF78" s="141">
        <f t="shared" si="14"/>
        <v>1</v>
      </c>
    </row>
    <row r="79" spans="1:32" ht="15.75" thickBot="1" x14ac:dyDescent="0.3">
      <c r="A79" s="3"/>
      <c r="B79" s="444"/>
      <c r="C79" s="448"/>
      <c r="D79" s="449"/>
      <c r="E79" s="450"/>
      <c r="F79" s="243" t="str">
        <f>Indicadores!F82</f>
        <v xml:space="preserve">Muestra su mano izquierda y derecha, según solicitud (NT2) </v>
      </c>
      <c r="G79" s="143">
        <v>3</v>
      </c>
      <c r="H79" s="143">
        <v>2</v>
      </c>
      <c r="I79" s="143">
        <v>3</v>
      </c>
      <c r="J79" s="143">
        <v>2</v>
      </c>
      <c r="K79" s="143">
        <v>2</v>
      </c>
      <c r="L79" s="143">
        <v>3</v>
      </c>
      <c r="M79" s="143">
        <v>3</v>
      </c>
      <c r="N79" s="143">
        <v>3</v>
      </c>
      <c r="O79" s="143">
        <v>1</v>
      </c>
      <c r="P79" s="143"/>
      <c r="Q79" s="143"/>
      <c r="R79" s="143"/>
      <c r="S79" s="143"/>
      <c r="T79" s="143"/>
      <c r="U79" s="143"/>
      <c r="V79" s="143"/>
      <c r="W79" s="228">
        <f t="shared" si="19"/>
        <v>5</v>
      </c>
      <c r="X79" s="45">
        <f t="shared" si="20"/>
        <v>3</v>
      </c>
      <c r="Y79" s="46">
        <f t="shared" si="21"/>
        <v>1</v>
      </c>
      <c r="Z79" s="47">
        <f t="shared" si="22"/>
        <v>0</v>
      </c>
      <c r="AA79" s="244"/>
      <c r="AB79" s="31">
        <f>IF(ISERROR(COUNTIF($G79:$V79,"=3")/(16-(COUNTBLANK('Datos Curso'!$C$20:$C$35)))),"",(COUNTIF($G79:$V79,"=3")/(16-(COUNTBLANK('Datos Curso'!$C$20:$C$35)))))</f>
        <v>0.55555555555555558</v>
      </c>
      <c r="AC79" s="32">
        <f>IF(ISERROR(COUNTIF($G79:$V79,"=2")/(16-COUNTBLANK('Datos Curso'!$C$20:$C$35))),"",(COUNTIF($G79:$V79,"=2")/(16-COUNTBLANK('Datos Curso'!$C$20:$C$35))))</f>
        <v>0.33333333333333331</v>
      </c>
      <c r="AD79" s="33">
        <f>IF(ISERROR(COUNTIF($G79:$V79,"=1")/(16-COUNTBLANK('Datos Curso'!$C$20:$C$35))), "",(COUNTIF($G79:$V79,"=1")/(16-COUNTBLANK('Datos Curso'!$C$20:$C$35))))</f>
        <v>0.1111111111111111</v>
      </c>
      <c r="AE79" s="230">
        <f>IF(ISERROR(COUNTIF($G79:$V79,"=0")/(16-COUNTBLANK('Datos Curso'!$C$20:$C$35))), "",(COUNTIF($G79:$V79,"=0")/(16-COUNTBLANK('Datos Curso'!$C$20:$C$35))))</f>
        <v>0</v>
      </c>
      <c r="AF79" s="144">
        <f t="shared" si="14"/>
        <v>1</v>
      </c>
    </row>
    <row r="80" spans="1:32" ht="35.25" customHeight="1" x14ac:dyDescent="0.25">
      <c r="A80" s="3"/>
      <c r="B80" s="444"/>
      <c r="C80" s="448"/>
      <c r="D80" s="449"/>
      <c r="E80" s="452" t="str">
        <f>Indicadores!E83</f>
        <v>CUANTIFICACION</v>
      </c>
      <c r="F80" s="242" t="str">
        <f>Indicadores!F83</f>
        <v>Utiliza los números para comparar cantidades de hasta 10 elementos.</v>
      </c>
      <c r="G80" s="139">
        <v>2</v>
      </c>
      <c r="H80" s="139">
        <v>1</v>
      </c>
      <c r="I80" s="139">
        <v>1</v>
      </c>
      <c r="J80" s="139">
        <v>1</v>
      </c>
      <c r="K80" s="139">
        <v>1</v>
      </c>
      <c r="L80" s="139">
        <v>1</v>
      </c>
      <c r="M80" s="139">
        <v>1</v>
      </c>
      <c r="N80" s="139">
        <v>1</v>
      </c>
      <c r="O80" s="139">
        <v>1</v>
      </c>
      <c r="P80" s="139"/>
      <c r="Q80" s="139"/>
      <c r="R80" s="139"/>
      <c r="S80" s="139"/>
      <c r="T80" s="139"/>
      <c r="U80" s="139"/>
      <c r="V80" s="139"/>
      <c r="W80" s="227">
        <f t="shared" si="19"/>
        <v>0</v>
      </c>
      <c r="X80" s="20">
        <f t="shared" si="20"/>
        <v>1</v>
      </c>
      <c r="Y80" s="41">
        <f t="shared" si="21"/>
        <v>8</v>
      </c>
      <c r="Z80" s="21">
        <f t="shared" si="22"/>
        <v>0</v>
      </c>
      <c r="AA80" s="244"/>
      <c r="AB80" s="23">
        <f>IF(ISERROR(COUNTIF($G80:$V80,"=3")/(16-(COUNTBLANK('Datos Curso'!$C$20:$C$35)))),"",(COUNTIF($G80:$V80,"=3")/(16-(COUNTBLANK('Datos Curso'!$C$20:$C$35)))))</f>
        <v>0</v>
      </c>
      <c r="AC80" s="24">
        <f>IF(ISERROR(COUNTIF($G80:$V80,"=2")/(16-COUNTBLANK('Datos Curso'!$C$20:$C$35))),"",(COUNTIF($G80:$V80,"=2")/(16-COUNTBLANK('Datos Curso'!$C$20:$C$35))))</f>
        <v>0.1111111111111111</v>
      </c>
      <c r="AD80" s="25">
        <f>IF(ISERROR(COUNTIF($G80:$V80,"=1")/(16-COUNTBLANK('Datos Curso'!$C$20:$C$35))), "",(COUNTIF($G80:$V80,"=1")/(16-COUNTBLANK('Datos Curso'!$C$20:$C$35))))</f>
        <v>0.88888888888888884</v>
      </c>
      <c r="AE80" s="229">
        <f>IF(ISERROR(COUNTIF($G80:$V80,"=0")/(16-COUNTBLANK('Datos Curso'!$C$20:$C$35))), "",(COUNTIF($G80:$V80,"=0")/(16-COUNTBLANK('Datos Curso'!$C$20:$C$35))))</f>
        <v>0</v>
      </c>
      <c r="AF80" s="140">
        <f t="shared" si="14"/>
        <v>1</v>
      </c>
    </row>
    <row r="81" spans="1:32" ht="25.5" x14ac:dyDescent="0.25">
      <c r="A81" s="3"/>
      <c r="B81" s="444"/>
      <c r="C81" s="448"/>
      <c r="D81" s="449"/>
      <c r="E81" s="453"/>
      <c r="F81" s="241" t="str">
        <f>Indicadores!F84</f>
        <v xml:space="preserve">Suma hasta 5 utilizando elementos concretos para resolver problemas simples. </v>
      </c>
      <c r="G81" s="142">
        <v>1</v>
      </c>
      <c r="H81" s="142">
        <v>1</v>
      </c>
      <c r="I81" s="142">
        <v>1</v>
      </c>
      <c r="J81" s="142">
        <v>1</v>
      </c>
      <c r="K81" s="142">
        <v>1</v>
      </c>
      <c r="L81" s="142">
        <v>1</v>
      </c>
      <c r="M81" s="142">
        <v>1</v>
      </c>
      <c r="N81" s="142">
        <v>1</v>
      </c>
      <c r="O81" s="142">
        <v>1</v>
      </c>
      <c r="P81" s="142"/>
      <c r="Q81" s="142"/>
      <c r="R81" s="142"/>
      <c r="S81" s="142"/>
      <c r="T81" s="142"/>
      <c r="U81" s="142"/>
      <c r="V81" s="142"/>
      <c r="W81" s="223">
        <f t="shared" si="19"/>
        <v>0</v>
      </c>
      <c r="X81" s="42">
        <f t="shared" si="20"/>
        <v>0</v>
      </c>
      <c r="Y81" s="43">
        <f t="shared" si="21"/>
        <v>9</v>
      </c>
      <c r="Z81" s="44">
        <f t="shared" si="22"/>
        <v>0</v>
      </c>
      <c r="AA81" s="244"/>
      <c r="AB81" s="27">
        <f>IF(ISERROR(COUNTIF($G81:$V81,"=3")/(16-(COUNTBLANK('Datos Curso'!$C$20:$C$35)))),"",(COUNTIF($G81:$V81,"=3")/(16-(COUNTBLANK('Datos Curso'!$C$20:$C$35)))))</f>
        <v>0</v>
      </c>
      <c r="AC81" s="28">
        <f>IF(ISERROR(COUNTIF($G81:$V81,"=2")/(16-COUNTBLANK('Datos Curso'!$C$20:$C$35))),"",(COUNTIF($G81:$V81,"=2")/(16-COUNTBLANK('Datos Curso'!$C$20:$C$35))))</f>
        <v>0</v>
      </c>
      <c r="AD81" s="29">
        <f>IF(ISERROR(COUNTIF($G81:$V81,"=1")/(16-COUNTBLANK('Datos Curso'!$C$20:$C$35))), "",(COUNTIF($G81:$V81,"=1")/(16-COUNTBLANK('Datos Curso'!$C$20:$C$35))))</f>
        <v>1</v>
      </c>
      <c r="AE81" s="225">
        <f>IF(ISERROR(COUNTIF($G81:$V81,"=0")/(16-COUNTBLANK('Datos Curso'!$C$20:$C$35))), "",(COUNTIF($G81:$V81,"=0")/(16-COUNTBLANK('Datos Curso'!$C$20:$C$35))))</f>
        <v>0</v>
      </c>
      <c r="AF81" s="141">
        <f t="shared" si="14"/>
        <v>1</v>
      </c>
    </row>
    <row r="82" spans="1:32" ht="26.25" thickBot="1" x14ac:dyDescent="0.3">
      <c r="A82" s="3"/>
      <c r="B82" s="445"/>
      <c r="C82" s="450"/>
      <c r="D82" s="451"/>
      <c r="E82" s="454"/>
      <c r="F82" s="243" t="str">
        <f>Indicadores!F85</f>
        <v>Escribe los números del 1 al 10, dibujando la cantidad de elementos correspondiente a cada uno de ellos.</v>
      </c>
      <c r="G82" s="143">
        <v>2</v>
      </c>
      <c r="H82" s="143">
        <v>3</v>
      </c>
      <c r="I82" s="143">
        <v>2</v>
      </c>
      <c r="J82" s="143">
        <v>3</v>
      </c>
      <c r="K82" s="143">
        <v>2</v>
      </c>
      <c r="L82" s="143">
        <v>1</v>
      </c>
      <c r="M82" s="143">
        <v>2</v>
      </c>
      <c r="N82" s="143">
        <v>1</v>
      </c>
      <c r="O82" s="143">
        <v>2</v>
      </c>
      <c r="P82" s="143"/>
      <c r="Q82" s="143"/>
      <c r="R82" s="143"/>
      <c r="S82" s="143"/>
      <c r="T82" s="143"/>
      <c r="U82" s="143"/>
      <c r="V82" s="143"/>
      <c r="W82" s="228">
        <f t="shared" si="19"/>
        <v>2</v>
      </c>
      <c r="X82" s="45">
        <f t="shared" si="20"/>
        <v>5</v>
      </c>
      <c r="Y82" s="46">
        <f t="shared" si="21"/>
        <v>2</v>
      </c>
      <c r="Z82" s="47">
        <f t="shared" si="22"/>
        <v>0</v>
      </c>
      <c r="AA82" s="244"/>
      <c r="AB82" s="31">
        <f>IF(ISERROR(COUNTIF($G82:$V82,"=3")/(16-(COUNTBLANK('Datos Curso'!$C$20:$C$35)))),"",(COUNTIF($G82:$V82,"=3")/(16-(COUNTBLANK('Datos Curso'!$C$20:$C$35)))))</f>
        <v>0.22222222222222221</v>
      </c>
      <c r="AC82" s="32">
        <f>IF(ISERROR(COUNTIF($G82:$V82,"=2")/(16-COUNTBLANK('Datos Curso'!$C$20:$C$35))),"",(COUNTIF($G82:$V82,"=2")/(16-COUNTBLANK('Datos Curso'!$C$20:$C$35))))</f>
        <v>0.55555555555555558</v>
      </c>
      <c r="AD82" s="33">
        <f>IF(ISERROR(COUNTIF($G82:$V82,"=1")/(16-COUNTBLANK('Datos Curso'!$C$20:$C$35))), "",(COUNTIF($G82:$V82,"=1")/(16-COUNTBLANK('Datos Curso'!$C$20:$C$35))))</f>
        <v>0.22222222222222221</v>
      </c>
      <c r="AE82" s="230">
        <f>IF(ISERROR(COUNTIF($G82:$V82,"=0")/(16-COUNTBLANK('Datos Curso'!$C$20:$C$35))), "",(COUNTIF($G82:$V82,"=0")/(16-COUNTBLANK('Datos Curso'!$C$20:$C$35))))</f>
        <v>0</v>
      </c>
      <c r="AF82" s="144">
        <f t="shared" si="14"/>
        <v>1</v>
      </c>
    </row>
    <row r="83" spans="1:32" ht="15.75" thickBot="1" x14ac:dyDescent="0.3">
      <c r="A83" s="3"/>
      <c r="B83" s="268"/>
      <c r="C83" s="268"/>
      <c r="D83" s="268"/>
      <c r="E83" s="268"/>
      <c r="F83" s="2"/>
      <c r="G83" s="268"/>
      <c r="H83" s="50"/>
      <c r="I83" s="268"/>
      <c r="J83" s="268"/>
      <c r="K83" s="268"/>
      <c r="L83" s="268"/>
      <c r="M83" s="268"/>
      <c r="N83" s="268"/>
      <c r="O83" s="268"/>
      <c r="P83" s="268"/>
      <c r="Q83" s="268"/>
      <c r="R83" s="268"/>
      <c r="S83" s="268"/>
      <c r="T83" s="268"/>
      <c r="U83" s="268"/>
      <c r="V83" s="268"/>
      <c r="W83" s="51"/>
      <c r="X83" s="51"/>
      <c r="Y83" s="51"/>
      <c r="Z83" s="51"/>
      <c r="AA83" s="3"/>
      <c r="AB83" s="51"/>
      <c r="AC83" s="51"/>
      <c r="AD83" s="51"/>
      <c r="AE83" s="51"/>
      <c r="AF83" s="3"/>
    </row>
    <row r="84" spans="1:32" x14ac:dyDescent="0.25">
      <c r="A84" s="3"/>
      <c r="B84" s="458" t="s">
        <v>21</v>
      </c>
      <c r="C84" s="461"/>
      <c r="D84" s="462"/>
      <c r="E84" s="462"/>
      <c r="F84" s="149" t="s">
        <v>6</v>
      </c>
      <c r="G84" s="19">
        <f>COUNTIF(G$12:G$37,"=3")</f>
        <v>8</v>
      </c>
      <c r="H84" s="19">
        <f t="shared" ref="H84:V84" si="23">COUNTIF(H$12:H$37,"=3")</f>
        <v>7</v>
      </c>
      <c r="I84" s="19">
        <f t="shared" si="23"/>
        <v>7</v>
      </c>
      <c r="J84" s="19">
        <f t="shared" si="23"/>
        <v>7</v>
      </c>
      <c r="K84" s="19">
        <f t="shared" si="23"/>
        <v>7</v>
      </c>
      <c r="L84" s="19">
        <f t="shared" si="23"/>
        <v>7</v>
      </c>
      <c r="M84" s="19">
        <f t="shared" si="23"/>
        <v>7</v>
      </c>
      <c r="N84" s="19">
        <f t="shared" si="23"/>
        <v>7</v>
      </c>
      <c r="O84" s="19">
        <f t="shared" si="23"/>
        <v>7</v>
      </c>
      <c r="P84" s="19">
        <f t="shared" si="23"/>
        <v>0</v>
      </c>
      <c r="Q84" s="19">
        <f t="shared" si="23"/>
        <v>0</v>
      </c>
      <c r="R84" s="19">
        <f t="shared" si="23"/>
        <v>0</v>
      </c>
      <c r="S84" s="19">
        <f t="shared" si="23"/>
        <v>0</v>
      </c>
      <c r="T84" s="19">
        <f t="shared" si="23"/>
        <v>0</v>
      </c>
      <c r="U84" s="19">
        <f t="shared" si="23"/>
        <v>0</v>
      </c>
      <c r="V84" s="19">
        <f t="shared" si="23"/>
        <v>0</v>
      </c>
      <c r="W84" s="51"/>
      <c r="X84" s="51"/>
      <c r="Y84" s="51"/>
      <c r="Z84" s="51"/>
      <c r="AA84" s="3"/>
      <c r="AB84" s="51"/>
      <c r="AC84" s="51"/>
      <c r="AD84" s="51"/>
      <c r="AE84" s="51"/>
      <c r="AF84" s="3"/>
    </row>
    <row r="85" spans="1:32" x14ac:dyDescent="0.25">
      <c r="A85" s="3"/>
      <c r="B85" s="459"/>
      <c r="C85" s="463"/>
      <c r="D85" s="464"/>
      <c r="E85" s="464"/>
      <c r="F85" s="150" t="s">
        <v>24</v>
      </c>
      <c r="G85" s="52">
        <f>COUNTIF(G$12:G$37,"=2")</f>
        <v>17</v>
      </c>
      <c r="H85" s="52">
        <f t="shared" ref="H85:V85" si="24">COUNTIF(H$12:H$37,"=2")</f>
        <v>18</v>
      </c>
      <c r="I85" s="52">
        <f t="shared" si="24"/>
        <v>18</v>
      </c>
      <c r="J85" s="52">
        <f t="shared" si="24"/>
        <v>18</v>
      </c>
      <c r="K85" s="52">
        <f t="shared" si="24"/>
        <v>18</v>
      </c>
      <c r="L85" s="52">
        <f t="shared" si="24"/>
        <v>18</v>
      </c>
      <c r="M85" s="52">
        <f t="shared" si="24"/>
        <v>18</v>
      </c>
      <c r="N85" s="52">
        <f t="shared" si="24"/>
        <v>18</v>
      </c>
      <c r="O85" s="52">
        <f t="shared" si="24"/>
        <v>18</v>
      </c>
      <c r="P85" s="52">
        <f t="shared" si="24"/>
        <v>0</v>
      </c>
      <c r="Q85" s="52">
        <f t="shared" si="24"/>
        <v>0</v>
      </c>
      <c r="R85" s="52">
        <f t="shared" si="24"/>
        <v>0</v>
      </c>
      <c r="S85" s="52">
        <f t="shared" si="24"/>
        <v>0</v>
      </c>
      <c r="T85" s="52">
        <f t="shared" si="24"/>
        <v>0</v>
      </c>
      <c r="U85" s="52">
        <f t="shared" si="24"/>
        <v>0</v>
      </c>
      <c r="V85" s="52">
        <f t="shared" si="24"/>
        <v>0</v>
      </c>
      <c r="W85" s="51"/>
      <c r="X85" s="51"/>
      <c r="Y85" s="51"/>
      <c r="Z85" s="51"/>
      <c r="AA85" s="3"/>
      <c r="AB85" s="51"/>
      <c r="AC85" s="51"/>
      <c r="AD85" s="51"/>
      <c r="AE85" s="51"/>
      <c r="AF85" s="3"/>
    </row>
    <row r="86" spans="1:32" x14ac:dyDescent="0.25">
      <c r="A86" s="3"/>
      <c r="B86" s="459"/>
      <c r="C86" s="463"/>
      <c r="D86" s="464"/>
      <c r="E86" s="464"/>
      <c r="F86" s="150" t="s">
        <v>8</v>
      </c>
      <c r="G86" s="53">
        <f>COUNTIF(G$12:G$37,"=1")</f>
        <v>1</v>
      </c>
      <c r="H86" s="53">
        <f t="shared" ref="H86:V86" si="25">COUNTIF(H$12:H$37,"=1")</f>
        <v>1</v>
      </c>
      <c r="I86" s="53">
        <f t="shared" si="25"/>
        <v>1</v>
      </c>
      <c r="J86" s="53">
        <f t="shared" si="25"/>
        <v>1</v>
      </c>
      <c r="K86" s="53">
        <f t="shared" si="25"/>
        <v>1</v>
      </c>
      <c r="L86" s="53">
        <f t="shared" si="25"/>
        <v>1</v>
      </c>
      <c r="M86" s="53">
        <f t="shared" si="25"/>
        <v>1</v>
      </c>
      <c r="N86" s="53">
        <f t="shared" si="25"/>
        <v>1</v>
      </c>
      <c r="O86" s="53">
        <f t="shared" si="25"/>
        <v>1</v>
      </c>
      <c r="P86" s="53">
        <f t="shared" si="25"/>
        <v>0</v>
      </c>
      <c r="Q86" s="53">
        <f t="shared" si="25"/>
        <v>0</v>
      </c>
      <c r="R86" s="53">
        <f t="shared" si="25"/>
        <v>0</v>
      </c>
      <c r="S86" s="53">
        <f t="shared" si="25"/>
        <v>0</v>
      </c>
      <c r="T86" s="53">
        <f t="shared" si="25"/>
        <v>0</v>
      </c>
      <c r="U86" s="53">
        <f t="shared" si="25"/>
        <v>0</v>
      </c>
      <c r="V86" s="53">
        <f t="shared" si="25"/>
        <v>0</v>
      </c>
      <c r="W86" s="51"/>
      <c r="X86" s="51"/>
      <c r="Y86" s="51"/>
      <c r="Z86" s="51"/>
      <c r="AA86" s="3"/>
      <c r="AB86" s="51"/>
      <c r="AC86" s="51"/>
      <c r="AD86" s="51"/>
      <c r="AE86" s="51"/>
      <c r="AF86" s="3"/>
    </row>
    <row r="87" spans="1:32" ht="15.75" thickBot="1" x14ac:dyDescent="0.3">
      <c r="A87" s="3"/>
      <c r="B87" s="459"/>
      <c r="C87" s="463"/>
      <c r="D87" s="464"/>
      <c r="E87" s="464"/>
      <c r="F87" s="151" t="s">
        <v>25</v>
      </c>
      <c r="G87" s="54">
        <f>COUNTIF(G$12:G$37,"=0")</f>
        <v>0</v>
      </c>
      <c r="H87" s="54">
        <f t="shared" ref="H87:V87" si="26">COUNTIF(H$12:H$37,"=0")</f>
        <v>0</v>
      </c>
      <c r="I87" s="54">
        <f t="shared" si="26"/>
        <v>0</v>
      </c>
      <c r="J87" s="54">
        <f t="shared" si="26"/>
        <v>0</v>
      </c>
      <c r="K87" s="54">
        <f t="shared" si="26"/>
        <v>0</v>
      </c>
      <c r="L87" s="54">
        <f t="shared" si="26"/>
        <v>0</v>
      </c>
      <c r="M87" s="54">
        <f t="shared" si="26"/>
        <v>0</v>
      </c>
      <c r="N87" s="54">
        <f t="shared" si="26"/>
        <v>0</v>
      </c>
      <c r="O87" s="54">
        <f t="shared" si="26"/>
        <v>0</v>
      </c>
      <c r="P87" s="54">
        <f t="shared" si="26"/>
        <v>0</v>
      </c>
      <c r="Q87" s="54">
        <f t="shared" si="26"/>
        <v>0</v>
      </c>
      <c r="R87" s="54">
        <f t="shared" si="26"/>
        <v>0</v>
      </c>
      <c r="S87" s="54">
        <f t="shared" si="26"/>
        <v>0</v>
      </c>
      <c r="T87" s="54">
        <f t="shared" si="26"/>
        <v>0</v>
      </c>
      <c r="U87" s="54">
        <f t="shared" si="26"/>
        <v>0</v>
      </c>
      <c r="V87" s="54">
        <f t="shared" si="26"/>
        <v>0</v>
      </c>
      <c r="W87" s="268"/>
      <c r="X87" s="268"/>
      <c r="Y87" s="268"/>
      <c r="Z87" s="268"/>
      <c r="AA87" s="3"/>
      <c r="AB87" s="268"/>
      <c r="AC87" s="268"/>
      <c r="AD87" s="268"/>
      <c r="AE87" s="268"/>
      <c r="AF87" s="3"/>
    </row>
    <row r="88" spans="1:32" ht="15.75" thickBot="1" x14ac:dyDescent="0.3">
      <c r="A88" s="3"/>
      <c r="B88" s="459"/>
      <c r="C88" s="463"/>
      <c r="D88" s="464"/>
      <c r="E88" s="464"/>
      <c r="F88" s="92"/>
      <c r="G88" s="92"/>
      <c r="H88" s="92"/>
      <c r="I88" s="92"/>
      <c r="J88" s="92"/>
      <c r="K88" s="92"/>
      <c r="L88" s="92"/>
      <c r="M88" s="92"/>
      <c r="N88" s="92"/>
      <c r="O88" s="92"/>
      <c r="P88" s="92"/>
      <c r="Q88" s="92"/>
      <c r="R88" s="92"/>
      <c r="S88" s="92"/>
      <c r="T88" s="92"/>
      <c r="U88" s="92"/>
      <c r="V88" s="93"/>
      <c r="W88" s="3"/>
      <c r="X88" s="3"/>
      <c r="Y88" s="3"/>
      <c r="Z88" s="3"/>
      <c r="AA88" s="3"/>
      <c r="AB88" s="3"/>
      <c r="AC88" s="3"/>
      <c r="AD88" s="3"/>
      <c r="AE88" s="3"/>
      <c r="AF88" s="3"/>
    </row>
    <row r="89" spans="1:32" x14ac:dyDescent="0.25">
      <c r="A89" s="3"/>
      <c r="B89" s="459"/>
      <c r="C89" s="463"/>
      <c r="D89" s="464"/>
      <c r="E89" s="464"/>
      <c r="F89" s="149" t="s">
        <v>10</v>
      </c>
      <c r="G89" s="55">
        <f>IF(ISERROR(COUNTIF(G$12:G$37,"=3")/(26-COUNTBLANK(Indicadores!$F$7:$F$32))),"",(COUNTIF(G$12:G$37,"=3")/(26-COUNTBLANK(Indicadores!$F$7:$F$32))))</f>
        <v>0.30769230769230771</v>
      </c>
      <c r="H89" s="55">
        <f>IF(ISERROR(COUNTIF(H$12:H$37,"=3")/(26-COUNTBLANK(Indicadores!$F$7:$F$32))),"",(COUNTIF(H$12:H$37,"=3")/(26-COUNTBLANK(Indicadores!$F$7:$F$32))))</f>
        <v>0.26923076923076922</v>
      </c>
      <c r="I89" s="55">
        <f>IF(ISERROR(COUNTIF(I$12:I$37,"=3")/(26-COUNTBLANK(Indicadores!$F$7:$F$32))),"",(COUNTIF(I$12:I$37,"=3")/(26-COUNTBLANK(Indicadores!$F$7:$F$32))))</f>
        <v>0.26923076923076922</v>
      </c>
      <c r="J89" s="55">
        <f>IF(ISERROR(COUNTIF(J$12:J$37,"=3")/(26-COUNTBLANK(Indicadores!$F$7:$F$32))),"",(COUNTIF(J$12:J$37,"=3")/(26-COUNTBLANK(Indicadores!$F$7:$F$32))))</f>
        <v>0.26923076923076922</v>
      </c>
      <c r="K89" s="55">
        <f>IF(ISERROR(COUNTIF(K$12:K$37,"=3")/(26-COUNTBLANK(Indicadores!$F$7:$F$32))),"",(COUNTIF(K$12:K$37,"=3")/(26-COUNTBLANK(Indicadores!$F$7:$F$32))))</f>
        <v>0.26923076923076922</v>
      </c>
      <c r="L89" s="55">
        <f>IF(ISERROR(COUNTIF(L$12:L$37,"=3")/(26-COUNTBLANK(Indicadores!$F$7:$F$32))),"",(COUNTIF(L$12:L$37,"=3")/(26-COUNTBLANK(Indicadores!$F$7:$F$32))))</f>
        <v>0.26923076923076922</v>
      </c>
      <c r="M89" s="55">
        <f>IF(ISERROR(COUNTIF(M$12:M$37,"=3")/(26-COUNTBLANK(Indicadores!$F$7:$F$32))),"",(COUNTIF(M$12:M$37,"=3")/(26-COUNTBLANK(Indicadores!$F$7:$F$32))))</f>
        <v>0.26923076923076922</v>
      </c>
      <c r="N89" s="55">
        <f>IF(ISERROR(COUNTIF(N$12:N$37,"=3")/(26-COUNTBLANK(Indicadores!$F$7:$F$32))),"",(COUNTIF(N$12:N$37,"=3")/(26-COUNTBLANK(Indicadores!$F$7:$F$32))))</f>
        <v>0.26923076923076922</v>
      </c>
      <c r="O89" s="55">
        <f>IF(ISERROR(COUNTIF(O$12:O$37,"=3")/(26-COUNTBLANK(Indicadores!$F$7:$F$32))),"",(COUNTIF(O$12:O$37,"=3")/(26-COUNTBLANK(Indicadores!$F$7:$F$32))))</f>
        <v>0.26923076923076922</v>
      </c>
      <c r="P89" s="55">
        <f>IF(ISERROR(COUNTIF(P$12:P$37,"=3")/(26-COUNTBLANK(Indicadores!$F$7:$F$32))),"",(COUNTIF(P$12:P$37,"=3")/(26-COUNTBLANK(Indicadores!$F$7:$F$32))))</f>
        <v>0</v>
      </c>
      <c r="Q89" s="55">
        <f>IF(ISERROR(COUNTIF(Q$12:Q$37,"=3")/(26-COUNTBLANK(Indicadores!$F$7:$F$32))),"",(COUNTIF(Q$12:Q$37,"=3")/(26-COUNTBLANK(Indicadores!$F$7:$F$32))))</f>
        <v>0</v>
      </c>
      <c r="R89" s="55">
        <f>IF(ISERROR(COUNTIF(R$12:R$37,"=3")/(26-COUNTBLANK(Indicadores!$F$7:$F$32))),"",(COUNTIF(R$12:R$37,"=3")/(26-COUNTBLANK(Indicadores!$F$7:$F$32))))</f>
        <v>0</v>
      </c>
      <c r="S89" s="55">
        <f>IF(ISERROR(COUNTIF(S$12:S$37,"=3")/(26-COUNTBLANK(Indicadores!$F$7:$F$32))),"",(COUNTIF(S$12:S$37,"=3")/(26-COUNTBLANK(Indicadores!$F$7:$F$32))))</f>
        <v>0</v>
      </c>
      <c r="T89" s="55">
        <f>IF(ISERROR(COUNTIF(T$12:T$37,"=3")/(26-COUNTBLANK(Indicadores!$F$7:$F$32))),"",(COUNTIF(T$12:T$37,"=3")/(26-COUNTBLANK(Indicadores!$F$7:$F$32))))</f>
        <v>0</v>
      </c>
      <c r="U89" s="55">
        <f>IF(ISERROR(COUNTIF(U$12:U$37,"=3")/(26-COUNTBLANK(Indicadores!$F$7:$F$32))),"",(COUNTIF(U$12:U$37,"=3")/(26-COUNTBLANK(Indicadores!$F$7:$F$32))))</f>
        <v>0</v>
      </c>
      <c r="V89" s="55">
        <f>IF(ISERROR(COUNTIF(V$12:V$37,"=3")/(26-COUNTBLANK(Indicadores!$F$7:$F$32))),"",(COUNTIF(V$12:V$37,"=3")/(26-COUNTBLANK(Indicadores!$F$7:$F$32))))</f>
        <v>0</v>
      </c>
      <c r="W89" s="268"/>
      <c r="X89" s="3"/>
      <c r="Y89" s="268"/>
      <c r="Z89" s="268"/>
      <c r="AA89" s="3"/>
      <c r="AB89" s="268"/>
      <c r="AC89" s="268"/>
      <c r="AD89" s="268"/>
      <c r="AE89" s="268"/>
      <c r="AF89" s="3"/>
    </row>
    <row r="90" spans="1:32" x14ac:dyDescent="0.25">
      <c r="A90" s="3"/>
      <c r="B90" s="459"/>
      <c r="C90" s="463"/>
      <c r="D90" s="464"/>
      <c r="E90" s="464"/>
      <c r="F90" s="150" t="s">
        <v>11</v>
      </c>
      <c r="G90" s="56">
        <f>IF(ISERROR(COUNTIF(G$12:G$37,"=2")/(26-COUNTBLANK(Indicadores!$F$7:$F$32))),"",(COUNTIF(G$12:G$37,"=2")/(26-COUNTBLANK(Indicadores!$F$7:$F$32))))</f>
        <v>0.65384615384615385</v>
      </c>
      <c r="H90" s="56">
        <f>IF(ISERROR(COUNTIF(H$12:H$37,"=2")/(26-COUNTBLANK(Indicadores!$F$7:$F$32))),"",(COUNTIF(H$12:H$37,"=2")/(26-COUNTBLANK(Indicadores!$F$7:$F$32))))</f>
        <v>0.69230769230769229</v>
      </c>
      <c r="I90" s="56">
        <f>IF(ISERROR(COUNTIF(I$12:I$37,"=2")/(26-COUNTBLANK(Indicadores!$F$7:$F$32))),"",(COUNTIF(I$12:I$37,"=2")/(26-COUNTBLANK(Indicadores!$F$7:$F$32))))</f>
        <v>0.69230769230769229</v>
      </c>
      <c r="J90" s="56">
        <f>IF(ISERROR(COUNTIF(J$12:J$37,"=2")/(26-COUNTBLANK(Indicadores!$F$7:$F$32))),"",(COUNTIF(J$12:J$37,"=2")/(26-COUNTBLANK(Indicadores!$F$7:$F$32))))</f>
        <v>0.69230769230769229</v>
      </c>
      <c r="K90" s="56">
        <f>IF(ISERROR(COUNTIF(K$12:K$37,"=2")/(26-COUNTBLANK(Indicadores!$F$7:$F$32))),"",(COUNTIF(K$12:K$37,"=2")/(26-COUNTBLANK(Indicadores!$F$7:$F$32))))</f>
        <v>0.69230769230769229</v>
      </c>
      <c r="L90" s="56">
        <f>IF(ISERROR(COUNTIF(L$12:L$37,"=2")/(26-COUNTBLANK(Indicadores!$F$7:$F$32))),"",(COUNTIF(L$12:L$37,"=2")/(26-COUNTBLANK(Indicadores!$F$7:$F$32))))</f>
        <v>0.69230769230769229</v>
      </c>
      <c r="M90" s="56">
        <f>IF(ISERROR(COUNTIF(M$12:M$37,"=2")/(26-COUNTBLANK(Indicadores!$F$7:$F$32))),"",(COUNTIF(M$12:M$37,"=2")/(26-COUNTBLANK(Indicadores!$F$7:$F$32))))</f>
        <v>0.69230769230769229</v>
      </c>
      <c r="N90" s="56">
        <f>IF(ISERROR(COUNTIF(N$12:N$37,"=2")/(26-COUNTBLANK(Indicadores!$F$7:$F$32))),"",(COUNTIF(N$12:N$37,"=2")/(26-COUNTBLANK(Indicadores!$F$7:$F$32))))</f>
        <v>0.69230769230769229</v>
      </c>
      <c r="O90" s="56">
        <f>IF(ISERROR(COUNTIF(O$12:O$37,"=2")/(26-COUNTBLANK(Indicadores!$F$7:$F$32))),"",(COUNTIF(O$12:O$37,"=2")/(26-COUNTBLANK(Indicadores!$F$7:$F$32))))</f>
        <v>0.69230769230769229</v>
      </c>
      <c r="P90" s="56">
        <f>IF(ISERROR(COUNTIF(P$12:P$37,"=2")/(26-COUNTBLANK(Indicadores!$F$7:$F$32))),"",(COUNTIF(P$12:P$37,"=2")/(26-COUNTBLANK(Indicadores!$F$7:$F$32))))</f>
        <v>0</v>
      </c>
      <c r="Q90" s="56">
        <f>IF(ISERROR(COUNTIF(Q$12:Q$37,"=2")/(26-COUNTBLANK(Indicadores!$F$7:$F$32))),"",(COUNTIF(Q$12:Q$37,"=2")/(26-COUNTBLANK(Indicadores!$F$7:$F$32))))</f>
        <v>0</v>
      </c>
      <c r="R90" s="56">
        <f>IF(ISERROR(COUNTIF(R$12:R$37,"=2")/(26-COUNTBLANK(Indicadores!$F$7:$F$32))),"",(COUNTIF(R$12:R$37,"=2")/(26-COUNTBLANK(Indicadores!$F$7:$F$32))))</f>
        <v>0</v>
      </c>
      <c r="S90" s="56">
        <f>IF(ISERROR(COUNTIF(S$12:S$37,"=2")/(26-COUNTBLANK(Indicadores!$F$7:$F$32))),"",(COUNTIF(S$12:S$37,"=2")/(26-COUNTBLANK(Indicadores!$F$7:$F$32))))</f>
        <v>0</v>
      </c>
      <c r="T90" s="56">
        <f>IF(ISERROR(COUNTIF(T$12:T$37,"=2")/(26-COUNTBLANK(Indicadores!$F$7:$F$32))),"",(COUNTIF(T$12:T$37,"=2")/(26-COUNTBLANK(Indicadores!$F$7:$F$32))))</f>
        <v>0</v>
      </c>
      <c r="U90" s="56">
        <f>IF(ISERROR(COUNTIF(U$12:U$37,"=2")/(26-COUNTBLANK(Indicadores!$F$7:$F$32))),"",(COUNTIF(U$12:U$37,"=2")/(26-COUNTBLANK(Indicadores!$F$7:$F$32))))</f>
        <v>0</v>
      </c>
      <c r="V90" s="56">
        <f>IF(ISERROR(COUNTIF(V$12:V$37,"=2")/(26-COUNTBLANK(Indicadores!$F$7:$F$32))),"",(COUNTIF(V$12:V$37,"=2")/(26-COUNTBLANK(Indicadores!$F$7:$F$32))))</f>
        <v>0</v>
      </c>
      <c r="W90" s="268"/>
      <c r="X90" s="3"/>
      <c r="Y90" s="268"/>
      <c r="Z90" s="268"/>
      <c r="AA90" s="3"/>
      <c r="AB90" s="268"/>
      <c r="AC90" s="268"/>
      <c r="AD90" s="268"/>
      <c r="AE90" s="268"/>
      <c r="AF90" s="3"/>
    </row>
    <row r="91" spans="1:32" x14ac:dyDescent="0.25">
      <c r="A91" s="3"/>
      <c r="B91" s="459"/>
      <c r="C91" s="463"/>
      <c r="D91" s="464"/>
      <c r="E91" s="464"/>
      <c r="F91" s="150" t="s">
        <v>12</v>
      </c>
      <c r="G91" s="57">
        <f>IF(ISERROR(COUNTIF(G$12:G$37,"=1")/(26-COUNTBLANK(Indicadores!$F$7:$F$32))),"",(COUNTIF(G$12:G$37,"=1")/(26-COUNTBLANK(Indicadores!$F$7:$F$32))))</f>
        <v>3.8461538461538464E-2</v>
      </c>
      <c r="H91" s="57">
        <f>IF(ISERROR(COUNTIF(H$12:H$37,"=1")/(26-COUNTBLANK(Indicadores!$F$7:$F$32))),"",(COUNTIF(H$12:H$37,"=1")/(26-COUNTBLANK(Indicadores!$F$7:$F$32))))</f>
        <v>3.8461538461538464E-2</v>
      </c>
      <c r="I91" s="57">
        <f>IF(ISERROR(COUNTIF(I$12:I$37,"=1")/(26-COUNTBLANK(Indicadores!$F$7:$F$32))),"",(COUNTIF(I$12:I$37,"=1")/(26-COUNTBLANK(Indicadores!$F$7:$F$32))))</f>
        <v>3.8461538461538464E-2</v>
      </c>
      <c r="J91" s="57">
        <f>IF(ISERROR(COUNTIF(J$12:J$37,"=1")/(26-COUNTBLANK(Indicadores!$F$7:$F$32))),"",(COUNTIF(J$12:J$37,"=1")/(26-COUNTBLANK(Indicadores!$F$7:$F$32))))</f>
        <v>3.8461538461538464E-2</v>
      </c>
      <c r="K91" s="57">
        <f>IF(ISERROR(COUNTIF(K$12:K$37,"=1")/(26-COUNTBLANK(Indicadores!$F$7:$F$32))),"",(COUNTIF(K$12:K$37,"=1")/(26-COUNTBLANK(Indicadores!$F$7:$F$32))))</f>
        <v>3.8461538461538464E-2</v>
      </c>
      <c r="L91" s="57">
        <f>IF(ISERROR(COUNTIF(L$12:L$37,"=1")/(26-COUNTBLANK(Indicadores!$F$7:$F$32))),"",(COUNTIF(L$12:L$37,"=1")/(26-COUNTBLANK(Indicadores!$F$7:$F$32))))</f>
        <v>3.8461538461538464E-2</v>
      </c>
      <c r="M91" s="57">
        <f>IF(ISERROR(COUNTIF(M$12:M$37,"=1")/(26-COUNTBLANK(Indicadores!$F$7:$F$32))),"",(COUNTIF(M$12:M$37,"=1")/(26-COUNTBLANK(Indicadores!$F$7:$F$32))))</f>
        <v>3.8461538461538464E-2</v>
      </c>
      <c r="N91" s="57">
        <f>IF(ISERROR(COUNTIF(N$12:N$37,"=1")/(26-COUNTBLANK(Indicadores!$F$7:$F$32))),"",(COUNTIF(N$12:N$37,"=1")/(26-COUNTBLANK(Indicadores!$F$7:$F$32))))</f>
        <v>3.8461538461538464E-2</v>
      </c>
      <c r="O91" s="57">
        <f>IF(ISERROR(COUNTIF(O$12:O$37,"=1")/(26-COUNTBLANK(Indicadores!$F$7:$F$32))),"",(COUNTIF(O$12:O$37,"=1")/(26-COUNTBLANK(Indicadores!$F$7:$F$32))))</f>
        <v>3.8461538461538464E-2</v>
      </c>
      <c r="P91" s="57">
        <f>IF(ISERROR(COUNTIF(P$12:P$37,"=1")/(26-COUNTBLANK(Indicadores!$F$7:$F$32))),"",(COUNTIF(P$12:P$37,"=1")/(26-COUNTBLANK(Indicadores!$F$7:$F$32))))</f>
        <v>0</v>
      </c>
      <c r="Q91" s="57">
        <f>IF(ISERROR(COUNTIF(Q$12:Q$37,"=1")/(26-COUNTBLANK(Indicadores!$F$7:$F$32))),"",(COUNTIF(Q$12:Q$37,"=1")/(26-COUNTBLANK(Indicadores!$F$7:$F$32))))</f>
        <v>0</v>
      </c>
      <c r="R91" s="57">
        <f>IF(ISERROR(COUNTIF(R$12:R$37,"=1")/(26-COUNTBLANK(Indicadores!$F$7:$F$32))),"",(COUNTIF(R$12:R$37,"=1")/(26-COUNTBLANK(Indicadores!$F$7:$F$32))))</f>
        <v>0</v>
      </c>
      <c r="S91" s="57">
        <f>IF(ISERROR(COUNTIF(S$12:S$37,"=1")/(26-COUNTBLANK(Indicadores!$F$7:$F$32))),"",(COUNTIF(S$12:S$37,"=1")/(26-COUNTBLANK(Indicadores!$F$7:$F$32))))</f>
        <v>0</v>
      </c>
      <c r="T91" s="57">
        <f>IF(ISERROR(COUNTIF(T$12:T$37,"=1")/(26-COUNTBLANK(Indicadores!$F$7:$F$32))),"",(COUNTIF(T$12:T$37,"=1")/(26-COUNTBLANK(Indicadores!$F$7:$F$32))))</f>
        <v>0</v>
      </c>
      <c r="U91" s="57">
        <f>IF(ISERROR(COUNTIF(U$12:U$37,"=1")/(26-COUNTBLANK(Indicadores!$F$7:$F$32))),"",(COUNTIF(U$12:U$37,"=1")/(26-COUNTBLANK(Indicadores!$F$7:$F$32))))</f>
        <v>0</v>
      </c>
      <c r="V91" s="57">
        <f>IF(ISERROR(COUNTIF(V$12:V$37,"=1")/(26-COUNTBLANK(Indicadores!$F$7:$F$32))),"",(COUNTIF(V$12:V$37,"=1")/(26-COUNTBLANK(Indicadores!$F$7:$F$32))))</f>
        <v>0</v>
      </c>
      <c r="W91" s="268"/>
      <c r="X91" s="3"/>
      <c r="Y91" s="268"/>
      <c r="Z91" s="268"/>
      <c r="AA91" s="3"/>
      <c r="AB91" s="268"/>
      <c r="AC91" s="268"/>
      <c r="AD91" s="268"/>
      <c r="AE91" s="268"/>
      <c r="AF91" s="3"/>
    </row>
    <row r="92" spans="1:32" ht="15.75" thickBot="1" x14ac:dyDescent="0.3">
      <c r="A92" s="3"/>
      <c r="B92" s="460"/>
      <c r="C92" s="465"/>
      <c r="D92" s="466"/>
      <c r="E92" s="466"/>
      <c r="F92" s="151" t="s">
        <v>26</v>
      </c>
      <c r="G92" s="58">
        <f>IF(ISERROR(COUNTIF(G$12:G$37,"=0")/(26-COUNTBLANK(Indicadores!$F$7:$F$32))),"",(COUNTIF(G$12:G$37,"=0")/(26-COUNTBLANK(Indicadores!$F$7:$F$32))))</f>
        <v>0</v>
      </c>
      <c r="H92" s="58">
        <f>IF(ISERROR(COUNTIF(H$12:H$37,"=0")/(26-COUNTBLANK(Indicadores!$F$7:$F$32))),"",(COUNTIF(H$12:H$37,"=0")/(26-COUNTBLANK(Indicadores!$F$7:$F$32))))</f>
        <v>0</v>
      </c>
      <c r="I92" s="58">
        <f>IF(ISERROR(COUNTIF(I$12:I$37,"=0")/(26-COUNTBLANK(Indicadores!$F$7:$F$32))),"",(COUNTIF(I$12:I$37,"=0")/(26-COUNTBLANK(Indicadores!$F$7:$F$32))))</f>
        <v>0</v>
      </c>
      <c r="J92" s="58">
        <f>IF(ISERROR(COUNTIF(J$12:J$37,"=0")/(26-COUNTBLANK(Indicadores!$F$7:$F$32))),"",(COUNTIF(J$12:J$37,"=0")/(26-COUNTBLANK(Indicadores!$F$7:$F$32))))</f>
        <v>0</v>
      </c>
      <c r="K92" s="58">
        <f>IF(ISERROR(COUNTIF(K$12:K$37,"=0")/(26-COUNTBLANK(Indicadores!$F$7:$F$32))),"",(COUNTIF(K$12:K$37,"=0")/(26-COUNTBLANK(Indicadores!$F$7:$F$32))))</f>
        <v>0</v>
      </c>
      <c r="L92" s="58">
        <f>IF(ISERROR(COUNTIF(L$12:L$37,"=0")/(26-COUNTBLANK(Indicadores!$F$7:$F$32))),"",(COUNTIF(L$12:L$37,"=0")/(26-COUNTBLANK(Indicadores!$F$7:$F$32))))</f>
        <v>0</v>
      </c>
      <c r="M92" s="58">
        <f>IF(ISERROR(COUNTIF(M$12:M$37,"=0")/(26-COUNTBLANK(Indicadores!$F$7:$F$32))),"",(COUNTIF(M$12:M$37,"=0")/(26-COUNTBLANK(Indicadores!$F$7:$F$32))))</f>
        <v>0</v>
      </c>
      <c r="N92" s="58">
        <f>IF(ISERROR(COUNTIF(N$12:N$37,"=0")/(26-COUNTBLANK(Indicadores!$F$7:$F$32))),"",(COUNTIF(N$12:N$37,"=0")/(26-COUNTBLANK(Indicadores!$F$7:$F$32))))</f>
        <v>0</v>
      </c>
      <c r="O92" s="58">
        <f>IF(ISERROR(COUNTIF(O$12:O$37,"=0")/(26-COUNTBLANK(Indicadores!$F$7:$F$32))),"",(COUNTIF(O$12:O$37,"=0")/(26-COUNTBLANK(Indicadores!$F$7:$F$32))))</f>
        <v>0</v>
      </c>
      <c r="P92" s="58">
        <f>IF(ISERROR(COUNTIF(P$12:P$37,"=0")/(26-COUNTBLANK(Indicadores!$F$7:$F$32))),"",(COUNTIF(P$12:P$37,"=0")/(26-COUNTBLANK(Indicadores!$F$7:$F$32))))</f>
        <v>0</v>
      </c>
      <c r="Q92" s="58">
        <f>IF(ISERROR(COUNTIF(Q$12:Q$37,"=0")/(26-COUNTBLANK(Indicadores!$F$7:$F$32))),"",(COUNTIF(Q$12:Q$37,"=0")/(26-COUNTBLANK(Indicadores!$F$7:$F$32))))</f>
        <v>0</v>
      </c>
      <c r="R92" s="58">
        <f>IF(ISERROR(COUNTIF(R$12:R$37,"=0")/(26-COUNTBLANK(Indicadores!$F$7:$F$32))),"",(COUNTIF(R$12:R$37,"=0")/(26-COUNTBLANK(Indicadores!$F$7:$F$32))))</f>
        <v>0</v>
      </c>
      <c r="S92" s="58">
        <f>IF(ISERROR(COUNTIF(S$12:S$37,"=0")/(26-COUNTBLANK(Indicadores!$F$7:$F$32))),"",(COUNTIF(S$12:S$37,"=0")/(26-COUNTBLANK(Indicadores!$F$7:$F$32))))</f>
        <v>0</v>
      </c>
      <c r="T92" s="58">
        <f>IF(ISERROR(COUNTIF(T$12:T$37,"=0")/(26-COUNTBLANK(Indicadores!$F$7:$F$32))),"",(COUNTIF(T$12:T$37,"=0")/(26-COUNTBLANK(Indicadores!$F$7:$F$32))))</f>
        <v>0</v>
      </c>
      <c r="U92" s="58">
        <f>IF(ISERROR(COUNTIF(U$12:U$37,"=0")/(26-COUNTBLANK(Indicadores!$F$7:$F$32))),"",(COUNTIF(U$12:U$37,"=0")/(26-COUNTBLANK(Indicadores!$F$7:$F$32))))</f>
        <v>0</v>
      </c>
      <c r="V92" s="58">
        <f>IF(ISERROR(COUNTIF(V$12:V$37,"=0")/(26-COUNTBLANK(Indicadores!$F$7:$F$32))),"",(COUNTIF(V$12:V$37,"=0")/(26-COUNTBLANK(Indicadores!$F$7:$F$32))))</f>
        <v>0</v>
      </c>
      <c r="W92" s="268"/>
      <c r="X92" s="3"/>
      <c r="Y92" s="268"/>
      <c r="Z92" s="268"/>
      <c r="AA92" s="3"/>
      <c r="AB92" s="268"/>
      <c r="AC92" s="268"/>
      <c r="AD92" s="268"/>
      <c r="AE92" s="268"/>
      <c r="AF92" s="3"/>
    </row>
    <row r="93" spans="1:32" ht="15.75" thickBot="1" x14ac:dyDescent="0.3">
      <c r="A93" s="3"/>
      <c r="B93" s="3"/>
      <c r="C93" s="3"/>
      <c r="D93" s="3"/>
      <c r="E93" s="3"/>
      <c r="F93" s="59"/>
      <c r="G93" s="307"/>
      <c r="H93" s="307"/>
      <c r="I93" s="307"/>
      <c r="J93" s="307"/>
      <c r="K93" s="307"/>
      <c r="L93" s="307"/>
      <c r="M93" s="307"/>
      <c r="N93" s="307"/>
      <c r="O93" s="307"/>
      <c r="P93" s="268"/>
      <c r="Q93" s="268"/>
      <c r="R93" s="268"/>
      <c r="S93" s="268"/>
      <c r="T93" s="268"/>
      <c r="U93" s="268"/>
      <c r="V93" s="268"/>
      <c r="W93" s="268"/>
      <c r="X93" s="268"/>
      <c r="Y93" s="268"/>
      <c r="Z93" s="268"/>
      <c r="AA93" s="3"/>
      <c r="AB93" s="268"/>
      <c r="AC93" s="268"/>
      <c r="AD93" s="268"/>
      <c r="AE93" s="268"/>
      <c r="AF93" s="60"/>
    </row>
    <row r="94" spans="1:32" x14ac:dyDescent="0.25">
      <c r="A94" s="3"/>
      <c r="B94" s="423" t="s">
        <v>22</v>
      </c>
      <c r="C94" s="467"/>
      <c r="D94" s="468"/>
      <c r="E94" s="468"/>
      <c r="F94" s="152" t="s">
        <v>6</v>
      </c>
      <c r="G94" s="19">
        <f>COUNTIF(G$39:G$63,"=3")</f>
        <v>18</v>
      </c>
      <c r="H94" s="19">
        <f t="shared" ref="H94:V94" si="27">COUNTIF(H$39:H$63,"=3")</f>
        <v>8</v>
      </c>
      <c r="I94" s="19">
        <f t="shared" si="27"/>
        <v>10</v>
      </c>
      <c r="J94" s="19">
        <f t="shared" si="27"/>
        <v>9</v>
      </c>
      <c r="K94" s="19">
        <f t="shared" si="27"/>
        <v>6</v>
      </c>
      <c r="L94" s="19">
        <f t="shared" si="27"/>
        <v>4</v>
      </c>
      <c r="M94" s="19">
        <f t="shared" si="27"/>
        <v>8</v>
      </c>
      <c r="N94" s="19">
        <f t="shared" si="27"/>
        <v>5</v>
      </c>
      <c r="O94" s="19">
        <f t="shared" si="27"/>
        <v>8</v>
      </c>
      <c r="P94" s="19">
        <f t="shared" si="27"/>
        <v>0</v>
      </c>
      <c r="Q94" s="19">
        <f t="shared" si="27"/>
        <v>0</v>
      </c>
      <c r="R94" s="19">
        <f t="shared" si="27"/>
        <v>0</v>
      </c>
      <c r="S94" s="19">
        <f t="shared" si="27"/>
        <v>0</v>
      </c>
      <c r="T94" s="19">
        <f t="shared" si="27"/>
        <v>0</v>
      </c>
      <c r="U94" s="19">
        <f t="shared" si="27"/>
        <v>0</v>
      </c>
      <c r="V94" s="19">
        <f t="shared" si="27"/>
        <v>0</v>
      </c>
      <c r="W94" s="3"/>
      <c r="X94" s="3"/>
      <c r="Y94" s="3"/>
      <c r="Z94" s="3"/>
      <c r="AA94" s="3"/>
      <c r="AB94" s="3"/>
      <c r="AC94" s="3"/>
      <c r="AD94" s="3"/>
      <c r="AE94" s="3"/>
      <c r="AF94" s="3"/>
    </row>
    <row r="95" spans="1:32" x14ac:dyDescent="0.25">
      <c r="A95" s="3"/>
      <c r="B95" s="424"/>
      <c r="C95" s="469"/>
      <c r="D95" s="470"/>
      <c r="E95" s="470"/>
      <c r="F95" s="153" t="s">
        <v>24</v>
      </c>
      <c r="G95" s="52">
        <f>COUNTIF(G$39:G$63,"=2")</f>
        <v>5</v>
      </c>
      <c r="H95" s="52">
        <f t="shared" ref="H95:V95" si="28">COUNTIF(H$39:H$63,"=2")</f>
        <v>14</v>
      </c>
      <c r="I95" s="52">
        <f t="shared" si="28"/>
        <v>11</v>
      </c>
      <c r="J95" s="52">
        <f t="shared" si="28"/>
        <v>14</v>
      </c>
      <c r="K95" s="52">
        <f t="shared" si="28"/>
        <v>10</v>
      </c>
      <c r="L95" s="52">
        <f t="shared" si="28"/>
        <v>13</v>
      </c>
      <c r="M95" s="52">
        <f t="shared" si="28"/>
        <v>11</v>
      </c>
      <c r="N95" s="52">
        <f t="shared" si="28"/>
        <v>15</v>
      </c>
      <c r="O95" s="52">
        <f t="shared" si="28"/>
        <v>10</v>
      </c>
      <c r="P95" s="52">
        <f t="shared" si="28"/>
        <v>0</v>
      </c>
      <c r="Q95" s="52">
        <f t="shared" si="28"/>
        <v>0</v>
      </c>
      <c r="R95" s="52">
        <f t="shared" si="28"/>
        <v>0</v>
      </c>
      <c r="S95" s="52">
        <f t="shared" si="28"/>
        <v>0</v>
      </c>
      <c r="T95" s="52">
        <f t="shared" si="28"/>
        <v>0</v>
      </c>
      <c r="U95" s="52">
        <f t="shared" si="28"/>
        <v>0</v>
      </c>
      <c r="V95" s="52">
        <f t="shared" si="28"/>
        <v>0</v>
      </c>
      <c r="W95" s="3"/>
      <c r="X95" s="3"/>
      <c r="Y95" s="3"/>
      <c r="Z95" s="3"/>
      <c r="AA95" s="3"/>
      <c r="AB95" s="3"/>
      <c r="AC95" s="3"/>
      <c r="AD95" s="3"/>
      <c r="AE95" s="3"/>
      <c r="AF95" s="3"/>
    </row>
    <row r="96" spans="1:32" x14ac:dyDescent="0.25">
      <c r="A96" s="3"/>
      <c r="B96" s="424"/>
      <c r="C96" s="469"/>
      <c r="D96" s="470"/>
      <c r="E96" s="470"/>
      <c r="F96" s="153" t="s">
        <v>8</v>
      </c>
      <c r="G96" s="53">
        <f>COUNTIF(G$39:G$63,"=1")</f>
        <v>2</v>
      </c>
      <c r="H96" s="53">
        <f t="shared" ref="H96:V96" si="29">COUNTIF(H$39:H$63,"=1")</f>
        <v>3</v>
      </c>
      <c r="I96" s="53">
        <f t="shared" si="29"/>
        <v>4</v>
      </c>
      <c r="J96" s="53">
        <f t="shared" si="29"/>
        <v>2</v>
      </c>
      <c r="K96" s="53">
        <f t="shared" si="29"/>
        <v>9</v>
      </c>
      <c r="L96" s="53">
        <f t="shared" si="29"/>
        <v>8</v>
      </c>
      <c r="M96" s="53">
        <f t="shared" si="29"/>
        <v>6</v>
      </c>
      <c r="N96" s="53">
        <f t="shared" si="29"/>
        <v>5</v>
      </c>
      <c r="O96" s="53">
        <f t="shared" si="29"/>
        <v>7</v>
      </c>
      <c r="P96" s="53">
        <f t="shared" si="29"/>
        <v>0</v>
      </c>
      <c r="Q96" s="53">
        <f t="shared" si="29"/>
        <v>0</v>
      </c>
      <c r="R96" s="53">
        <f t="shared" si="29"/>
        <v>0</v>
      </c>
      <c r="S96" s="53">
        <f t="shared" si="29"/>
        <v>0</v>
      </c>
      <c r="T96" s="53">
        <f t="shared" si="29"/>
        <v>0</v>
      </c>
      <c r="U96" s="53">
        <f t="shared" si="29"/>
        <v>0</v>
      </c>
      <c r="V96" s="53">
        <f t="shared" si="29"/>
        <v>0</v>
      </c>
      <c r="W96" s="3"/>
      <c r="X96" s="3"/>
      <c r="Y96" s="3"/>
      <c r="Z96" s="3"/>
      <c r="AA96" s="3"/>
      <c r="AB96" s="3"/>
      <c r="AC96" s="3"/>
      <c r="AD96" s="3"/>
      <c r="AE96" s="3"/>
      <c r="AF96" s="3"/>
    </row>
    <row r="97" spans="1:32" ht="15.75" thickBot="1" x14ac:dyDescent="0.3">
      <c r="A97" s="3"/>
      <c r="B97" s="424"/>
      <c r="C97" s="469"/>
      <c r="D97" s="470"/>
      <c r="E97" s="470"/>
      <c r="F97" s="154" t="s">
        <v>25</v>
      </c>
      <c r="G97" s="54">
        <f>COUNTIF(G$39:G$63,"=0")</f>
        <v>0</v>
      </c>
      <c r="H97" s="54">
        <f t="shared" ref="H97:V97" si="30">COUNTIF(H$39:H$63,"=0")</f>
        <v>0</v>
      </c>
      <c r="I97" s="54">
        <f t="shared" si="30"/>
        <v>0</v>
      </c>
      <c r="J97" s="54">
        <f t="shared" si="30"/>
        <v>0</v>
      </c>
      <c r="K97" s="54">
        <f t="shared" si="30"/>
        <v>0</v>
      </c>
      <c r="L97" s="54">
        <f t="shared" si="30"/>
        <v>0</v>
      </c>
      <c r="M97" s="54">
        <f t="shared" si="30"/>
        <v>0</v>
      </c>
      <c r="N97" s="54">
        <f t="shared" si="30"/>
        <v>0</v>
      </c>
      <c r="O97" s="54">
        <f t="shared" si="30"/>
        <v>0</v>
      </c>
      <c r="P97" s="54">
        <f t="shared" si="30"/>
        <v>0</v>
      </c>
      <c r="Q97" s="54">
        <f t="shared" si="30"/>
        <v>0</v>
      </c>
      <c r="R97" s="54">
        <f t="shared" si="30"/>
        <v>0</v>
      </c>
      <c r="S97" s="54">
        <f t="shared" si="30"/>
        <v>0</v>
      </c>
      <c r="T97" s="54">
        <f t="shared" si="30"/>
        <v>0</v>
      </c>
      <c r="U97" s="54">
        <f t="shared" si="30"/>
        <v>0</v>
      </c>
      <c r="V97" s="54">
        <f t="shared" si="30"/>
        <v>0</v>
      </c>
      <c r="W97" s="3"/>
      <c r="X97" s="3"/>
      <c r="Y97" s="3"/>
      <c r="Z97" s="3"/>
      <c r="AA97" s="3"/>
      <c r="AB97" s="3"/>
      <c r="AC97" s="3"/>
      <c r="AD97" s="3"/>
      <c r="AE97" s="3"/>
      <c r="AF97" s="3"/>
    </row>
    <row r="98" spans="1:32" ht="15.75" thickBot="1" x14ac:dyDescent="0.3">
      <c r="A98" s="3"/>
      <c r="B98" s="424"/>
      <c r="C98" s="469"/>
      <c r="D98" s="470"/>
      <c r="E98" s="470"/>
      <c r="F98" s="94"/>
      <c r="G98" s="94"/>
      <c r="H98" s="94"/>
      <c r="I98" s="94"/>
      <c r="J98" s="94"/>
      <c r="K98" s="94"/>
      <c r="L98" s="94"/>
      <c r="M98" s="94"/>
      <c r="N98" s="94"/>
      <c r="O98" s="94"/>
      <c r="P98" s="94"/>
      <c r="Q98" s="94"/>
      <c r="R98" s="94"/>
      <c r="S98" s="94"/>
      <c r="T98" s="94"/>
      <c r="U98" s="94"/>
      <c r="V98" s="95"/>
      <c r="W98" s="3"/>
      <c r="X98" s="3"/>
      <c r="Y98" s="3"/>
      <c r="Z98" s="3"/>
      <c r="AA98" s="3"/>
      <c r="AB98" s="3"/>
      <c r="AC98" s="3"/>
      <c r="AD98" s="3"/>
      <c r="AE98" s="3"/>
      <c r="AF98" s="3"/>
    </row>
    <row r="99" spans="1:32" x14ac:dyDescent="0.25">
      <c r="A99" s="3"/>
      <c r="B99" s="424"/>
      <c r="C99" s="469"/>
      <c r="D99" s="470"/>
      <c r="E99" s="470"/>
      <c r="F99" s="152" t="s">
        <v>10</v>
      </c>
      <c r="G99" s="55">
        <f>IF(ISERROR(COUNTIF(G$39:G$63,"=3")/(25-COUNTBLANK(Indicadores!$F$38:$F$62))),"",(COUNTIF(G$39:G$63,"=3")/(25-COUNTBLANK(Indicadores!$F$38:$F$62))))</f>
        <v>0.72</v>
      </c>
      <c r="H99" s="55">
        <f>IF(ISERROR(COUNTIF(H$39:H$63,"=3")/(25-COUNTBLANK(Indicadores!$F$38:$F$62))),"",(COUNTIF(H$39:H$63,"=3")/(25-COUNTBLANK(Indicadores!$F$38:$F$62))))</f>
        <v>0.32</v>
      </c>
      <c r="I99" s="55">
        <f>IF(ISERROR(COUNTIF(I$39:I$63,"=3")/(25-COUNTBLANK(Indicadores!$F$38:$F$62))),"",(COUNTIF(I$39:I$63,"=3")/(25-COUNTBLANK(Indicadores!$F$38:$F$62))))</f>
        <v>0.4</v>
      </c>
      <c r="J99" s="55">
        <f>IF(ISERROR(COUNTIF(J$39:J$63,"=3")/(25-COUNTBLANK(Indicadores!$F$38:$F$62))),"",(COUNTIF(J$39:J$63,"=3")/(25-COUNTBLANK(Indicadores!$F$38:$F$62))))</f>
        <v>0.36</v>
      </c>
      <c r="K99" s="55">
        <f>IF(ISERROR(COUNTIF(K$39:K$63,"=3")/(25-COUNTBLANK(Indicadores!$F$38:$F$62))),"",(COUNTIF(K$39:K$63,"=3")/(25-COUNTBLANK(Indicadores!$F$38:$F$62))))</f>
        <v>0.24</v>
      </c>
      <c r="L99" s="55">
        <f>IF(ISERROR(COUNTIF(L$39:L$63,"=3")/(25-COUNTBLANK(Indicadores!$F$38:$F$62))),"",(COUNTIF(L$39:L$63,"=3")/(25-COUNTBLANK(Indicadores!$F$38:$F$62))))</f>
        <v>0.16</v>
      </c>
      <c r="M99" s="55">
        <f>IF(ISERROR(COUNTIF(M$39:M$63,"=3")/(25-COUNTBLANK(Indicadores!$F$38:$F$62))),"",(COUNTIF(M$39:M$63,"=3")/(25-COUNTBLANK(Indicadores!$F$38:$F$62))))</f>
        <v>0.32</v>
      </c>
      <c r="N99" s="55">
        <f>IF(ISERROR(COUNTIF(N$39:N$63,"=3")/(25-COUNTBLANK(Indicadores!$F$38:$F$62))),"",(COUNTIF(N$39:N$63,"=3")/(25-COUNTBLANK(Indicadores!$F$38:$F$62))))</f>
        <v>0.2</v>
      </c>
      <c r="O99" s="55">
        <f>IF(ISERROR(COUNTIF(O$39:O$63,"=3")/(25-COUNTBLANK(Indicadores!$F$38:$F$62))),"",(COUNTIF(O$39:O$63,"=3")/(25-COUNTBLANK(Indicadores!$F$38:$F$62))))</f>
        <v>0.32</v>
      </c>
      <c r="P99" s="55">
        <f>IF(ISERROR(COUNTIF(P$39:P$63,"=3")/(25-COUNTBLANK(Indicadores!$F$38:$F$62))),"",(COUNTIF(P$39:P$63,"=3")/(25-COUNTBLANK(Indicadores!$F$38:$F$62))))</f>
        <v>0</v>
      </c>
      <c r="Q99" s="55">
        <f>IF(ISERROR(COUNTIF(Q$39:Q$63,"=3")/(25-COUNTBLANK(Indicadores!$F$38:$F$62))),"",(COUNTIF(Q$39:Q$63,"=3")/(25-COUNTBLANK(Indicadores!$F$38:$F$62))))</f>
        <v>0</v>
      </c>
      <c r="R99" s="55">
        <f>IF(ISERROR(COUNTIF(R$39:R$63,"=3")/(25-COUNTBLANK(Indicadores!$F$38:$F$62))),"",(COUNTIF(R$39:R$63,"=3")/(25-COUNTBLANK(Indicadores!$F$38:$F$62))))</f>
        <v>0</v>
      </c>
      <c r="S99" s="55">
        <f>IF(ISERROR(COUNTIF(S$39:S$63,"=3")/(25-COUNTBLANK(Indicadores!$F$38:$F$62))),"",(COUNTIF(S$39:S$63,"=3")/(25-COUNTBLANK(Indicadores!$F$38:$F$62))))</f>
        <v>0</v>
      </c>
      <c r="T99" s="55">
        <f>IF(ISERROR(COUNTIF(T$39:T$63,"=3")/(25-COUNTBLANK(Indicadores!$F$38:$F$62))),"",(COUNTIF(T$39:T$63,"=3")/(25-COUNTBLANK(Indicadores!$F$38:$F$62))))</f>
        <v>0</v>
      </c>
      <c r="U99" s="55">
        <f>IF(ISERROR(COUNTIF(U$39:U$63,"=3")/(25-COUNTBLANK(Indicadores!$F$38:$F$62))),"",(COUNTIF(U$39:U$63,"=3")/(25-COUNTBLANK(Indicadores!$F$38:$F$62))))</f>
        <v>0</v>
      </c>
      <c r="V99" s="55">
        <f>IF(ISERROR(COUNTIF(V$39:V$63,"=3")/(25-COUNTBLANK(Indicadores!$F$38:$F$62))),"",(COUNTIF(V$39:V$63,"=3")/(25-COUNTBLANK(Indicadores!$F$38:$F$62))))</f>
        <v>0</v>
      </c>
      <c r="W99" s="3"/>
      <c r="X99" s="3"/>
      <c r="Y99" s="3"/>
      <c r="Z99" s="3"/>
      <c r="AA99" s="3"/>
      <c r="AB99" s="3"/>
      <c r="AC99" s="3"/>
      <c r="AD99" s="3"/>
      <c r="AE99" s="3"/>
      <c r="AF99" s="3"/>
    </row>
    <row r="100" spans="1:32" x14ac:dyDescent="0.25">
      <c r="A100" s="3"/>
      <c r="B100" s="424"/>
      <c r="C100" s="469"/>
      <c r="D100" s="470"/>
      <c r="E100" s="470"/>
      <c r="F100" s="153" t="s">
        <v>11</v>
      </c>
      <c r="G100" s="56">
        <f>IF(ISERROR(COUNTIF(G$39:G$63,"=2")/(25-COUNTBLANK(Indicadores!$F$38:$F$62))),"",(COUNTIF(G$39:G$63,"=2")/(25-COUNTBLANK(Indicadores!$F$38:$F$62))))</f>
        <v>0.2</v>
      </c>
      <c r="H100" s="56">
        <f>IF(ISERROR(COUNTIF(H$39:H$63,"=2")/(25-COUNTBLANK(Indicadores!$F$38:$F$62))),"",(COUNTIF(H$39:H$63,"=2")/(25-COUNTBLANK(Indicadores!$F$38:$F$62))))</f>
        <v>0.56000000000000005</v>
      </c>
      <c r="I100" s="56">
        <f>IF(ISERROR(COUNTIF(I$39:I$63,"=2")/(25-COUNTBLANK(Indicadores!$F$38:$F$62))),"",(COUNTIF(I$39:I$63,"=2")/(25-COUNTBLANK(Indicadores!$F$38:$F$62))))</f>
        <v>0.44</v>
      </c>
      <c r="J100" s="56">
        <f>IF(ISERROR(COUNTIF(J$39:J$63,"=2")/(25-COUNTBLANK(Indicadores!$F$38:$F$62))),"",(COUNTIF(J$39:J$63,"=2")/(25-COUNTBLANK(Indicadores!$F$38:$F$62))))</f>
        <v>0.56000000000000005</v>
      </c>
      <c r="K100" s="56">
        <f>IF(ISERROR(COUNTIF(K$39:K$63,"=2")/(25-COUNTBLANK(Indicadores!$F$38:$F$62))),"",(COUNTIF(K$39:K$63,"=2")/(25-COUNTBLANK(Indicadores!$F$38:$F$62))))</f>
        <v>0.4</v>
      </c>
      <c r="L100" s="56">
        <f>IF(ISERROR(COUNTIF(L$39:L$63,"=2")/(25-COUNTBLANK(Indicadores!$F$38:$F$62))),"",(COUNTIF(L$39:L$63,"=2")/(25-COUNTBLANK(Indicadores!$F$38:$F$62))))</f>
        <v>0.52</v>
      </c>
      <c r="M100" s="56">
        <f>IF(ISERROR(COUNTIF(M$39:M$63,"=2")/(25-COUNTBLANK(Indicadores!$F$38:$F$62))),"",(COUNTIF(M$39:M$63,"=2")/(25-COUNTBLANK(Indicadores!$F$38:$F$62))))</f>
        <v>0.44</v>
      </c>
      <c r="N100" s="56">
        <f>IF(ISERROR(COUNTIF(N$39:N$63,"=2")/(25-COUNTBLANK(Indicadores!$F$38:$F$62))),"",(COUNTIF(N$39:N$63,"=2")/(25-COUNTBLANK(Indicadores!$F$38:$F$62))))</f>
        <v>0.6</v>
      </c>
      <c r="O100" s="56">
        <f>IF(ISERROR(COUNTIF(O$39:O$63,"=2")/(25-COUNTBLANK(Indicadores!$F$38:$F$62))),"",(COUNTIF(O$39:O$63,"=2")/(25-COUNTBLANK(Indicadores!$F$38:$F$62))))</f>
        <v>0.4</v>
      </c>
      <c r="P100" s="56">
        <f>IF(ISERROR(COUNTIF(P$39:P$63,"=2")/(25-COUNTBLANK(Indicadores!$F$38:$F$62))),"",(COUNTIF(P$39:P$63,"=2")/(25-COUNTBLANK(Indicadores!$F$38:$F$62))))</f>
        <v>0</v>
      </c>
      <c r="Q100" s="56">
        <f>IF(ISERROR(COUNTIF(Q$39:Q$63,"=2")/(25-COUNTBLANK(Indicadores!$F$38:$F$62))),"",(COUNTIF(Q$39:Q$63,"=2")/(25-COUNTBLANK(Indicadores!$F$38:$F$62))))</f>
        <v>0</v>
      </c>
      <c r="R100" s="56">
        <f>IF(ISERROR(COUNTIF(R$39:R$63,"=2")/(25-COUNTBLANK(Indicadores!$F$38:$F$62))),"",(COUNTIF(R$39:R$63,"=2")/(25-COUNTBLANK(Indicadores!$F$38:$F$62))))</f>
        <v>0</v>
      </c>
      <c r="S100" s="56">
        <f>IF(ISERROR(COUNTIF(S$39:S$63,"=2")/(25-COUNTBLANK(Indicadores!$F$38:$F$62))),"",(COUNTIF(S$39:S$63,"=2")/(25-COUNTBLANK(Indicadores!$F$38:$F$62))))</f>
        <v>0</v>
      </c>
      <c r="T100" s="56">
        <f>IF(ISERROR(COUNTIF(T$39:T$63,"=2")/(25-COUNTBLANK(Indicadores!$F$38:$F$62))),"",(COUNTIF(T$39:T$63,"=2")/(25-COUNTBLANK(Indicadores!$F$38:$F$62))))</f>
        <v>0</v>
      </c>
      <c r="U100" s="56">
        <f>IF(ISERROR(COUNTIF(U$39:U$63,"=2")/(25-COUNTBLANK(Indicadores!$F$38:$F$62))),"",(COUNTIF(U$39:U$63,"=2")/(25-COUNTBLANK(Indicadores!$F$38:$F$62))))</f>
        <v>0</v>
      </c>
      <c r="V100" s="56">
        <f>IF(ISERROR(COUNTIF(V$39:V$63,"=2")/(25-COUNTBLANK(Indicadores!$F$38:$F$62))),"",(COUNTIF(V$39:V$63,"=2")/(25-COUNTBLANK(Indicadores!$F$38:$F$62))))</f>
        <v>0</v>
      </c>
      <c r="W100" s="3"/>
      <c r="X100" s="3"/>
      <c r="Y100" s="3"/>
      <c r="Z100" s="3"/>
      <c r="AA100" s="3"/>
      <c r="AB100" s="3"/>
      <c r="AC100" s="3"/>
      <c r="AD100" s="3"/>
      <c r="AE100" s="3"/>
      <c r="AF100" s="3"/>
    </row>
    <row r="101" spans="1:32" x14ac:dyDescent="0.25">
      <c r="A101" s="3"/>
      <c r="B101" s="424"/>
      <c r="C101" s="469"/>
      <c r="D101" s="470"/>
      <c r="E101" s="470"/>
      <c r="F101" s="153" t="s">
        <v>12</v>
      </c>
      <c r="G101" s="57">
        <f>IF(ISERROR(COUNTIF(G$39:G$63,"=1")/(25-COUNTBLANK(Indicadores!$F$38:$F$62))),"",(COUNTIF(G$39:G$63,"=1")/(25-COUNTBLANK(Indicadores!$F$38:$F$62))))</f>
        <v>0.08</v>
      </c>
      <c r="H101" s="57">
        <f>IF(ISERROR(COUNTIF(H$39:H$63,"=1")/(25-COUNTBLANK(Indicadores!$F$38:$F$62))),"",(COUNTIF(H$39:H$63,"=1")/(25-COUNTBLANK(Indicadores!$F$38:$F$62))))</f>
        <v>0.12</v>
      </c>
      <c r="I101" s="57">
        <f>IF(ISERROR(COUNTIF(I$39:I$63,"=1")/(25-COUNTBLANK(Indicadores!$F$38:$F$62))),"",(COUNTIF(I$39:I$63,"=1")/(25-COUNTBLANK(Indicadores!$F$38:$F$62))))</f>
        <v>0.16</v>
      </c>
      <c r="J101" s="57">
        <f>IF(ISERROR(COUNTIF(J$39:J$63,"=1")/(25-COUNTBLANK(Indicadores!$F$38:$F$62))),"",(COUNTIF(J$39:J$63,"=1")/(25-COUNTBLANK(Indicadores!$F$38:$F$62))))</f>
        <v>0.08</v>
      </c>
      <c r="K101" s="57">
        <f>IF(ISERROR(COUNTIF(K$39:K$63,"=1")/(25-COUNTBLANK(Indicadores!$F$38:$F$62))),"",(COUNTIF(K$39:K$63,"=1")/(25-COUNTBLANK(Indicadores!$F$38:$F$62))))</f>
        <v>0.36</v>
      </c>
      <c r="L101" s="57">
        <f>IF(ISERROR(COUNTIF(L$39:L$63,"=1")/(25-COUNTBLANK(Indicadores!$F$38:$F$62))),"",(COUNTIF(L$39:L$63,"=1")/(25-COUNTBLANK(Indicadores!$F$38:$F$62))))</f>
        <v>0.32</v>
      </c>
      <c r="M101" s="57">
        <f>IF(ISERROR(COUNTIF(M$39:M$63,"=1")/(25-COUNTBLANK(Indicadores!$F$38:$F$62))),"",(COUNTIF(M$39:M$63,"=1")/(25-COUNTBLANK(Indicadores!$F$38:$F$62))))</f>
        <v>0.24</v>
      </c>
      <c r="N101" s="57">
        <f>IF(ISERROR(COUNTIF(N$39:N$63,"=1")/(25-COUNTBLANK(Indicadores!$F$38:$F$62))),"",(COUNTIF(N$39:N$63,"=1")/(25-COUNTBLANK(Indicadores!$F$38:$F$62))))</f>
        <v>0.2</v>
      </c>
      <c r="O101" s="57">
        <f>IF(ISERROR(COUNTIF(O$39:O$63,"=1")/(25-COUNTBLANK(Indicadores!$F$38:$F$62))),"",(COUNTIF(O$39:O$63,"=1")/(25-COUNTBLANK(Indicadores!$F$38:$F$62))))</f>
        <v>0.28000000000000003</v>
      </c>
      <c r="P101" s="57">
        <f>IF(ISERROR(COUNTIF(P$39:P$63,"=1")/(25-COUNTBLANK(Indicadores!$F$38:$F$62))),"",(COUNTIF(P$39:P$63,"=1")/(25-COUNTBLANK(Indicadores!$F$38:$F$62))))</f>
        <v>0</v>
      </c>
      <c r="Q101" s="57">
        <f>IF(ISERROR(COUNTIF(Q$39:Q$63,"=1")/(25-COUNTBLANK(Indicadores!$F$38:$F$62))),"",(COUNTIF(Q$39:Q$63,"=1")/(25-COUNTBLANK(Indicadores!$F$38:$F$62))))</f>
        <v>0</v>
      </c>
      <c r="R101" s="57">
        <f>IF(ISERROR(COUNTIF(R$39:R$63,"=1")/(25-COUNTBLANK(Indicadores!$F$38:$F$62))),"",(COUNTIF(R$39:R$63,"=1")/(25-COUNTBLANK(Indicadores!$F$38:$F$62))))</f>
        <v>0</v>
      </c>
      <c r="S101" s="57">
        <f>IF(ISERROR(COUNTIF(S$39:S$63,"=1")/(25-COUNTBLANK(Indicadores!$F$38:$F$62))),"",(COUNTIF(S$39:S$63,"=1")/(25-COUNTBLANK(Indicadores!$F$38:$F$62))))</f>
        <v>0</v>
      </c>
      <c r="T101" s="57">
        <f>IF(ISERROR(COUNTIF(T$39:T$63,"=1")/(25-COUNTBLANK(Indicadores!$F$38:$F$62))),"",(COUNTIF(T$39:T$63,"=1")/(25-COUNTBLANK(Indicadores!$F$38:$F$62))))</f>
        <v>0</v>
      </c>
      <c r="U101" s="57">
        <f>IF(ISERROR(COUNTIF(U$39:U$63,"=1")/(25-COUNTBLANK(Indicadores!$F$38:$F$62))),"",(COUNTIF(U$39:U$63,"=1")/(25-COUNTBLANK(Indicadores!$F$38:$F$62))))</f>
        <v>0</v>
      </c>
      <c r="V101" s="57">
        <f>IF(ISERROR(COUNTIF(V$39:V$63,"=1")/(25-COUNTBLANK(Indicadores!$F$38:$F$62))),"",(COUNTIF(V$39:V$63,"=1")/(25-COUNTBLANK(Indicadores!$F$38:$F$62))))</f>
        <v>0</v>
      </c>
      <c r="W101" s="3"/>
      <c r="X101" s="3"/>
      <c r="Y101" s="3"/>
      <c r="Z101" s="3"/>
      <c r="AA101" s="3"/>
      <c r="AB101" s="3"/>
      <c r="AC101" s="3"/>
      <c r="AD101" s="3"/>
      <c r="AE101" s="3"/>
      <c r="AF101" s="3"/>
    </row>
    <row r="102" spans="1:32" ht="15.75" thickBot="1" x14ac:dyDescent="0.3">
      <c r="A102" s="3"/>
      <c r="B102" s="425"/>
      <c r="C102" s="471"/>
      <c r="D102" s="472"/>
      <c r="E102" s="472"/>
      <c r="F102" s="154" t="s">
        <v>26</v>
      </c>
      <c r="G102" s="58">
        <f>IF(ISERROR(COUNTIF(G$39:G$63,"=0")/(25-COUNTBLANK(Indicadores!$F$38:$F$62))),"",(COUNTIF(G$39:G$63,"=0")/(25-COUNTBLANK(Indicadores!$F$38:$F$62))))</f>
        <v>0</v>
      </c>
      <c r="H102" s="58">
        <f>IF(ISERROR(COUNTIF(H$39:H$63,"=0")/(25-COUNTBLANK(Indicadores!$F$38:$F$62))),"",(COUNTIF(H$39:H$63,"=0")/(25-COUNTBLANK(Indicadores!$F$38:$F$62))))</f>
        <v>0</v>
      </c>
      <c r="I102" s="58">
        <f>IF(ISERROR(COUNTIF(I$39:I$63,"=0")/(25-COUNTBLANK(Indicadores!$F$38:$F$62))),"",(COUNTIF(I$39:I$63,"=0")/(25-COUNTBLANK(Indicadores!$F$38:$F$62))))</f>
        <v>0</v>
      </c>
      <c r="J102" s="58">
        <f>IF(ISERROR(COUNTIF(J$39:J$63,"=0")/(25-COUNTBLANK(Indicadores!$F$38:$F$62))),"",(COUNTIF(J$39:J$63,"=0")/(25-COUNTBLANK(Indicadores!$F$38:$F$62))))</f>
        <v>0</v>
      </c>
      <c r="K102" s="58">
        <f>IF(ISERROR(COUNTIF(K$39:K$63,"=0")/(25-COUNTBLANK(Indicadores!$F$38:$F$62))),"",(COUNTIF(K$39:K$63,"=0")/(25-COUNTBLANK(Indicadores!$F$38:$F$62))))</f>
        <v>0</v>
      </c>
      <c r="L102" s="58">
        <f>IF(ISERROR(COUNTIF(L$39:L$63,"=0")/(25-COUNTBLANK(Indicadores!$F$38:$F$62))),"",(COUNTIF(L$39:L$63,"=0")/(25-COUNTBLANK(Indicadores!$F$38:$F$62))))</f>
        <v>0</v>
      </c>
      <c r="M102" s="58">
        <f>IF(ISERROR(COUNTIF(M$39:M$63,"=0")/(25-COUNTBLANK(Indicadores!$F$38:$F$62))),"",(COUNTIF(M$39:M$63,"=0")/(25-COUNTBLANK(Indicadores!$F$38:$F$62))))</f>
        <v>0</v>
      </c>
      <c r="N102" s="58">
        <f>IF(ISERROR(COUNTIF(N$39:N$63,"=0")/(25-COUNTBLANK(Indicadores!$F$38:$F$62))),"",(COUNTIF(N$39:N$63,"=0")/(25-COUNTBLANK(Indicadores!$F$38:$F$62))))</f>
        <v>0</v>
      </c>
      <c r="O102" s="58">
        <f>IF(ISERROR(COUNTIF(O$39:O$63,"=0")/(25-COUNTBLANK(Indicadores!$F$38:$F$62))),"",(COUNTIF(O$39:O$63,"=0")/(25-COUNTBLANK(Indicadores!$F$38:$F$62))))</f>
        <v>0</v>
      </c>
      <c r="P102" s="58">
        <f>IF(ISERROR(COUNTIF(P$39:P$63,"=0")/(25-COUNTBLANK(Indicadores!$F$38:$F$62))),"",(COUNTIF(P$39:P$63,"=0")/(25-COUNTBLANK(Indicadores!$F$38:$F$62))))</f>
        <v>0</v>
      </c>
      <c r="Q102" s="58">
        <f>IF(ISERROR(COUNTIF(Q$39:Q$63,"=0")/(25-COUNTBLANK(Indicadores!$F$38:$F$62))),"",(COUNTIF(Q$39:Q$63,"=0")/(25-COUNTBLANK(Indicadores!$F$38:$F$62))))</f>
        <v>0</v>
      </c>
      <c r="R102" s="58">
        <f>IF(ISERROR(COUNTIF(R$39:R$63,"=0")/(25-COUNTBLANK(Indicadores!$F$38:$F$62))),"",(COUNTIF(R$39:R$63,"=0")/(25-COUNTBLANK(Indicadores!$F$38:$F$62))))</f>
        <v>0</v>
      </c>
      <c r="S102" s="58">
        <f>IF(ISERROR(COUNTIF(S$39:S$63,"=0")/(25-COUNTBLANK(Indicadores!$F$38:$F$62))),"",(COUNTIF(S$39:S$63,"=0")/(25-COUNTBLANK(Indicadores!$F$38:$F$62))))</f>
        <v>0</v>
      </c>
      <c r="T102" s="58">
        <f>IF(ISERROR(COUNTIF(T$39:T$63,"=0")/(25-COUNTBLANK(Indicadores!$F$38:$F$62))),"",(COUNTIF(T$39:T$63,"=0")/(25-COUNTBLANK(Indicadores!$F$38:$F$62))))</f>
        <v>0</v>
      </c>
      <c r="U102" s="58">
        <f>IF(ISERROR(COUNTIF(U$39:U$63,"=0")/(25-COUNTBLANK(Indicadores!$F$38:$F$62))),"",(COUNTIF(U$39:U$63,"=0")/(25-COUNTBLANK(Indicadores!$F$38:$F$62))))</f>
        <v>0</v>
      </c>
      <c r="V102" s="58">
        <f>IF(ISERROR(COUNTIF(V$39:V$63,"=0")/(25-COUNTBLANK(Indicadores!$F$38:$F$62))),"",(COUNTIF(V$39:V$63,"=0")/(25-COUNTBLANK(Indicadores!$F$38:$F$62))))</f>
        <v>0</v>
      </c>
      <c r="W102" s="3"/>
      <c r="X102" s="3"/>
      <c r="Y102" s="3"/>
      <c r="Z102" s="3"/>
      <c r="AA102" s="3"/>
      <c r="AB102" s="3"/>
      <c r="AC102" s="3"/>
      <c r="AD102" s="3"/>
      <c r="AE102" s="3"/>
      <c r="AF102" s="3"/>
    </row>
    <row r="103" spans="1:32" ht="15.75" thickBot="1" x14ac:dyDescent="0.3">
      <c r="A103" s="3"/>
      <c r="B103" s="3"/>
      <c r="C103" s="3"/>
      <c r="D103" s="3"/>
      <c r="E103" s="3"/>
      <c r="F103" s="59"/>
      <c r="G103" s="307"/>
      <c r="H103" s="307"/>
      <c r="I103" s="307"/>
      <c r="J103" s="307"/>
      <c r="K103" s="307"/>
      <c r="L103" s="307"/>
      <c r="M103" s="307"/>
      <c r="N103" s="307"/>
      <c r="O103" s="307"/>
      <c r="P103" s="3"/>
      <c r="Q103" s="3"/>
      <c r="R103" s="3"/>
      <c r="S103" s="3"/>
      <c r="T103" s="3"/>
      <c r="U103" s="3"/>
      <c r="V103" s="3"/>
      <c r="W103" s="3"/>
      <c r="X103" s="3"/>
      <c r="Y103" s="3"/>
      <c r="Z103" s="3"/>
      <c r="AA103" s="3"/>
      <c r="AB103" s="3"/>
      <c r="AC103" s="3"/>
      <c r="AD103" s="3"/>
      <c r="AE103" s="3"/>
      <c r="AF103" s="3"/>
    </row>
    <row r="104" spans="1:32" x14ac:dyDescent="0.25">
      <c r="A104" s="3"/>
      <c r="B104" s="473" t="s">
        <v>23</v>
      </c>
      <c r="C104" s="476"/>
      <c r="D104" s="477"/>
      <c r="E104" s="477"/>
      <c r="F104" s="155" t="s">
        <v>6</v>
      </c>
      <c r="G104" s="19">
        <f>COUNTIF(G$65:G$82,"=3")</f>
        <v>14</v>
      </c>
      <c r="H104" s="19">
        <f t="shared" ref="H104:V104" si="31">COUNTIF(H$65:H$82,"=3")</f>
        <v>7</v>
      </c>
      <c r="I104" s="19">
        <f t="shared" si="31"/>
        <v>8</v>
      </c>
      <c r="J104" s="19">
        <f t="shared" si="31"/>
        <v>4</v>
      </c>
      <c r="K104" s="19">
        <f t="shared" si="31"/>
        <v>3</v>
      </c>
      <c r="L104" s="19">
        <f t="shared" si="31"/>
        <v>2</v>
      </c>
      <c r="M104" s="19">
        <f t="shared" si="31"/>
        <v>4</v>
      </c>
      <c r="N104" s="19">
        <f t="shared" si="31"/>
        <v>6</v>
      </c>
      <c r="O104" s="19">
        <f t="shared" si="31"/>
        <v>3</v>
      </c>
      <c r="P104" s="19">
        <f t="shared" si="31"/>
        <v>0</v>
      </c>
      <c r="Q104" s="19">
        <f t="shared" si="31"/>
        <v>0</v>
      </c>
      <c r="R104" s="19">
        <f t="shared" si="31"/>
        <v>0</v>
      </c>
      <c r="S104" s="19">
        <f t="shared" si="31"/>
        <v>0</v>
      </c>
      <c r="T104" s="19">
        <f t="shared" si="31"/>
        <v>0</v>
      </c>
      <c r="U104" s="19">
        <f t="shared" si="31"/>
        <v>0</v>
      </c>
      <c r="V104" s="19">
        <f t="shared" si="31"/>
        <v>0</v>
      </c>
      <c r="W104" s="3"/>
      <c r="X104" s="3"/>
      <c r="Y104" s="3"/>
      <c r="Z104" s="3"/>
      <c r="AA104" s="3"/>
      <c r="AB104" s="3"/>
      <c r="AC104" s="3"/>
      <c r="AD104" s="3"/>
      <c r="AE104" s="3"/>
      <c r="AF104" s="3"/>
    </row>
    <row r="105" spans="1:32" x14ac:dyDescent="0.25">
      <c r="A105" s="3"/>
      <c r="B105" s="474"/>
      <c r="C105" s="478"/>
      <c r="D105" s="479"/>
      <c r="E105" s="479"/>
      <c r="F105" s="156" t="s">
        <v>24</v>
      </c>
      <c r="G105" s="52">
        <f>COUNTIF(G$65:G$82,"=2")</f>
        <v>3</v>
      </c>
      <c r="H105" s="52">
        <f t="shared" ref="H105:V105" si="32">COUNTIF(H$65:H$82,"=2")</f>
        <v>9</v>
      </c>
      <c r="I105" s="52">
        <f t="shared" si="32"/>
        <v>4</v>
      </c>
      <c r="J105" s="52">
        <f t="shared" si="32"/>
        <v>11</v>
      </c>
      <c r="K105" s="52">
        <f t="shared" si="32"/>
        <v>10</v>
      </c>
      <c r="L105" s="52">
        <f t="shared" si="32"/>
        <v>6</v>
      </c>
      <c r="M105" s="52">
        <f t="shared" si="32"/>
        <v>8</v>
      </c>
      <c r="N105" s="52">
        <f t="shared" si="32"/>
        <v>6</v>
      </c>
      <c r="O105" s="52">
        <f t="shared" si="32"/>
        <v>6</v>
      </c>
      <c r="P105" s="52">
        <f t="shared" si="32"/>
        <v>0</v>
      </c>
      <c r="Q105" s="52">
        <f t="shared" si="32"/>
        <v>0</v>
      </c>
      <c r="R105" s="52">
        <f t="shared" si="32"/>
        <v>0</v>
      </c>
      <c r="S105" s="52">
        <f t="shared" si="32"/>
        <v>0</v>
      </c>
      <c r="T105" s="52">
        <f t="shared" si="32"/>
        <v>0</v>
      </c>
      <c r="U105" s="52">
        <f t="shared" si="32"/>
        <v>0</v>
      </c>
      <c r="V105" s="52">
        <f t="shared" si="32"/>
        <v>0</v>
      </c>
      <c r="W105" s="3"/>
      <c r="X105" s="3"/>
      <c r="Y105" s="3"/>
      <c r="Z105" s="3"/>
      <c r="AA105" s="3"/>
      <c r="AB105" s="3"/>
      <c r="AC105" s="3"/>
      <c r="AD105" s="3"/>
      <c r="AE105" s="3"/>
      <c r="AF105" s="3"/>
    </row>
    <row r="106" spans="1:32" x14ac:dyDescent="0.25">
      <c r="A106" s="3"/>
      <c r="B106" s="474"/>
      <c r="C106" s="478"/>
      <c r="D106" s="479"/>
      <c r="E106" s="479"/>
      <c r="F106" s="156" t="s">
        <v>8</v>
      </c>
      <c r="G106" s="53">
        <f>COUNTIF(G$65:G$82,"=1")</f>
        <v>1</v>
      </c>
      <c r="H106" s="53">
        <f t="shared" ref="H106:V106" si="33">COUNTIF(H$65:H$82,"=1")</f>
        <v>2</v>
      </c>
      <c r="I106" s="53">
        <f t="shared" si="33"/>
        <v>6</v>
      </c>
      <c r="J106" s="53">
        <f t="shared" si="33"/>
        <v>3</v>
      </c>
      <c r="K106" s="53">
        <f t="shared" si="33"/>
        <v>5</v>
      </c>
      <c r="L106" s="53">
        <f t="shared" si="33"/>
        <v>10</v>
      </c>
      <c r="M106" s="53">
        <f t="shared" si="33"/>
        <v>6</v>
      </c>
      <c r="N106" s="53">
        <f t="shared" si="33"/>
        <v>6</v>
      </c>
      <c r="O106" s="53">
        <f t="shared" si="33"/>
        <v>9</v>
      </c>
      <c r="P106" s="53">
        <f t="shared" si="33"/>
        <v>0</v>
      </c>
      <c r="Q106" s="53">
        <f t="shared" si="33"/>
        <v>0</v>
      </c>
      <c r="R106" s="53">
        <f t="shared" si="33"/>
        <v>0</v>
      </c>
      <c r="S106" s="53">
        <f t="shared" si="33"/>
        <v>0</v>
      </c>
      <c r="T106" s="53">
        <f t="shared" si="33"/>
        <v>0</v>
      </c>
      <c r="U106" s="53">
        <f t="shared" si="33"/>
        <v>0</v>
      </c>
      <c r="V106" s="53">
        <f t="shared" si="33"/>
        <v>0</v>
      </c>
      <c r="W106" s="3"/>
      <c r="X106" s="3"/>
      <c r="Y106" s="3"/>
      <c r="Z106" s="3"/>
      <c r="AA106" s="3"/>
      <c r="AB106" s="3"/>
      <c r="AC106" s="3"/>
      <c r="AD106" s="3"/>
      <c r="AE106" s="3"/>
      <c r="AF106" s="3"/>
    </row>
    <row r="107" spans="1:32" ht="15.75" thickBot="1" x14ac:dyDescent="0.3">
      <c r="A107" s="3"/>
      <c r="B107" s="474"/>
      <c r="C107" s="478"/>
      <c r="D107" s="479"/>
      <c r="E107" s="479"/>
      <c r="F107" s="157" t="s">
        <v>25</v>
      </c>
      <c r="G107" s="54">
        <f>COUNTIF(G$65:G$82,"=0")</f>
        <v>0</v>
      </c>
      <c r="H107" s="54">
        <f t="shared" ref="H107:V107" si="34">COUNTIF(H$65:H$82,"=0")</f>
        <v>0</v>
      </c>
      <c r="I107" s="54">
        <f t="shared" si="34"/>
        <v>0</v>
      </c>
      <c r="J107" s="54">
        <f t="shared" si="34"/>
        <v>0</v>
      </c>
      <c r="K107" s="54">
        <f t="shared" si="34"/>
        <v>0</v>
      </c>
      <c r="L107" s="54">
        <f t="shared" si="34"/>
        <v>0</v>
      </c>
      <c r="M107" s="54">
        <f t="shared" si="34"/>
        <v>0</v>
      </c>
      <c r="N107" s="54">
        <f t="shared" si="34"/>
        <v>0</v>
      </c>
      <c r="O107" s="54">
        <f t="shared" si="34"/>
        <v>0</v>
      </c>
      <c r="P107" s="54">
        <f t="shared" si="34"/>
        <v>0</v>
      </c>
      <c r="Q107" s="54">
        <f t="shared" si="34"/>
        <v>0</v>
      </c>
      <c r="R107" s="54">
        <f t="shared" si="34"/>
        <v>0</v>
      </c>
      <c r="S107" s="54">
        <f t="shared" si="34"/>
        <v>0</v>
      </c>
      <c r="T107" s="54">
        <f t="shared" si="34"/>
        <v>0</v>
      </c>
      <c r="U107" s="54">
        <f t="shared" si="34"/>
        <v>0</v>
      </c>
      <c r="V107" s="54">
        <f t="shared" si="34"/>
        <v>0</v>
      </c>
      <c r="W107" s="3"/>
      <c r="X107" s="3"/>
      <c r="Y107" s="3"/>
      <c r="Z107" s="3"/>
      <c r="AA107" s="3"/>
      <c r="AB107" s="3"/>
      <c r="AC107" s="3"/>
      <c r="AD107" s="3"/>
      <c r="AE107" s="3"/>
      <c r="AF107" s="3"/>
    </row>
    <row r="108" spans="1:32" ht="15.75" thickBot="1" x14ac:dyDescent="0.3">
      <c r="A108" s="3"/>
      <c r="B108" s="474"/>
      <c r="C108" s="478"/>
      <c r="D108" s="479"/>
      <c r="E108" s="479"/>
      <c r="F108" s="96"/>
      <c r="G108" s="96"/>
      <c r="H108" s="96"/>
      <c r="I108" s="96"/>
      <c r="J108" s="96"/>
      <c r="K108" s="96"/>
      <c r="L108" s="96"/>
      <c r="M108" s="96"/>
      <c r="N108" s="96"/>
      <c r="O108" s="96"/>
      <c r="P108" s="96"/>
      <c r="Q108" s="96"/>
      <c r="R108" s="96"/>
      <c r="S108" s="96"/>
      <c r="T108" s="96"/>
      <c r="U108" s="96"/>
      <c r="V108" s="97"/>
      <c r="W108" s="3"/>
      <c r="X108" s="3"/>
      <c r="Y108" s="3"/>
      <c r="Z108" s="3"/>
      <c r="AA108" s="3"/>
      <c r="AB108" s="3"/>
      <c r="AC108" s="3"/>
      <c r="AD108" s="3"/>
      <c r="AE108" s="3"/>
      <c r="AF108" s="3"/>
    </row>
    <row r="109" spans="1:32" x14ac:dyDescent="0.25">
      <c r="A109" s="3"/>
      <c r="B109" s="474"/>
      <c r="C109" s="478"/>
      <c r="D109" s="479"/>
      <c r="E109" s="479"/>
      <c r="F109" s="155" t="s">
        <v>10</v>
      </c>
      <c r="G109" s="55">
        <f>IF(ISERROR(COUNTIF(G$65:G$82,"=3")/(18-COUNTBLANK(Indicadores!$F$68:$F$85))),"",(COUNTIF(G$65:G$82,"=3")/(18-COUNTBLANK(Indicadores!$F$68:$F$85))))</f>
        <v>0.77777777777777779</v>
      </c>
      <c r="H109" s="55">
        <f>IF(ISERROR(COUNTIF(H$65:H$82,"=3")/(18-COUNTBLANK(Indicadores!$F$68:$F$85))),"",(COUNTIF(H$65:H$82,"=3")/(18-COUNTBLANK(Indicadores!$F$68:$F$85))))</f>
        <v>0.3888888888888889</v>
      </c>
      <c r="I109" s="55">
        <f>IF(ISERROR(COUNTIF(I$65:I$82,"=3")/(18-COUNTBLANK(Indicadores!$F$68:$F$85))),"",(COUNTIF(I$65:I$82,"=3")/(18-COUNTBLANK(Indicadores!$F$68:$F$85))))</f>
        <v>0.44444444444444442</v>
      </c>
      <c r="J109" s="55">
        <f>IF(ISERROR(COUNTIF(J$65:J$82,"=3")/(18-COUNTBLANK(Indicadores!$F$68:$F$85))),"",(COUNTIF(J$65:J$82,"=3")/(18-COUNTBLANK(Indicadores!$F$68:$F$85))))</f>
        <v>0.22222222222222221</v>
      </c>
      <c r="K109" s="55">
        <f>IF(ISERROR(COUNTIF(K$65:K$82,"=3")/(18-COUNTBLANK(Indicadores!$F$68:$F$85))),"",(COUNTIF(K$65:K$82,"=3")/(18-COUNTBLANK(Indicadores!$F$68:$F$85))))</f>
        <v>0.16666666666666666</v>
      </c>
      <c r="L109" s="55">
        <f>IF(ISERROR(COUNTIF(L$65:L$82,"=3")/(18-COUNTBLANK(Indicadores!$F$68:$F$85))),"",(COUNTIF(L$65:L$82,"=3")/(18-COUNTBLANK(Indicadores!$F$68:$F$85))))</f>
        <v>0.1111111111111111</v>
      </c>
      <c r="M109" s="55">
        <f>IF(ISERROR(COUNTIF(M$65:M$82,"=3")/(18-COUNTBLANK(Indicadores!$F$68:$F$85))),"",(COUNTIF(M$65:M$82,"=3")/(18-COUNTBLANK(Indicadores!$F$68:$F$85))))</f>
        <v>0.22222222222222221</v>
      </c>
      <c r="N109" s="55">
        <f>IF(ISERROR(COUNTIF(N$65:N$82,"=3")/(18-COUNTBLANK(Indicadores!$F$68:$F$85))),"",(COUNTIF(N$65:N$82,"=3")/(18-COUNTBLANK(Indicadores!$F$68:$F$85))))</f>
        <v>0.33333333333333331</v>
      </c>
      <c r="O109" s="55">
        <f>IF(ISERROR(COUNTIF(O$65:O$82,"=3")/(18-COUNTBLANK(Indicadores!$F$68:$F$85))),"",(COUNTIF(O$65:O$82,"=3")/(18-COUNTBLANK(Indicadores!$F$68:$F$85))))</f>
        <v>0.16666666666666666</v>
      </c>
      <c r="P109" s="55">
        <f>IF(ISERROR(COUNTIF(P$65:P$82,"=3")/(18-COUNTBLANK(Indicadores!$F$68:$F$85))),"",(COUNTIF(P$65:P$82,"=3")/(18-COUNTBLANK(Indicadores!$F$68:$F$85))))</f>
        <v>0</v>
      </c>
      <c r="Q109" s="55">
        <f>IF(ISERROR(COUNTIF(Q$65:Q$82,"=3")/(18-COUNTBLANK(Indicadores!$F$68:$F$85))),"",(COUNTIF(Q$65:Q$82,"=3")/(18-COUNTBLANK(Indicadores!$F$68:$F$85))))</f>
        <v>0</v>
      </c>
      <c r="R109" s="55">
        <f>IF(ISERROR(COUNTIF(R$65:R$82,"=3")/(18-COUNTBLANK(Indicadores!$F$68:$F$85))),"",(COUNTIF(R$65:R$82,"=3")/(18-COUNTBLANK(Indicadores!$F$68:$F$85))))</f>
        <v>0</v>
      </c>
      <c r="S109" s="55">
        <f>IF(ISERROR(COUNTIF(S$65:S$82,"=3")/(18-COUNTBLANK(Indicadores!$F$68:$F$85))),"",(COUNTIF(S$65:S$82,"=3")/(18-COUNTBLANK(Indicadores!$F$68:$F$85))))</f>
        <v>0</v>
      </c>
      <c r="T109" s="55">
        <f>IF(ISERROR(COUNTIF(T$65:T$82,"=3")/(18-COUNTBLANK(Indicadores!$F$68:$F$85))),"",(COUNTIF(T$65:T$82,"=3")/(18-COUNTBLANK(Indicadores!$F$68:$F$85))))</f>
        <v>0</v>
      </c>
      <c r="U109" s="55">
        <f>IF(ISERROR(COUNTIF(U$65:U$82,"=3")/(18-COUNTBLANK(Indicadores!$F$68:$F$85))),"",(COUNTIF(U$65:U$82,"=3")/(18-COUNTBLANK(Indicadores!$F$68:$F$85))))</f>
        <v>0</v>
      </c>
      <c r="V109" s="55">
        <f>IF(ISERROR(COUNTIF(V$65:V$82,"=3")/(18-COUNTBLANK(Indicadores!$F$68:$F$85))),"",(COUNTIF(V$65:V$82,"=3")/(18-COUNTBLANK(Indicadores!$F$68:$F$85))))</f>
        <v>0</v>
      </c>
      <c r="W109" s="3"/>
      <c r="X109" s="3"/>
      <c r="Y109" s="3"/>
      <c r="Z109" s="3"/>
      <c r="AA109" s="3"/>
      <c r="AB109" s="3"/>
      <c r="AC109" s="3"/>
      <c r="AD109" s="3"/>
      <c r="AE109" s="3"/>
      <c r="AF109" s="3"/>
    </row>
    <row r="110" spans="1:32" x14ac:dyDescent="0.25">
      <c r="A110" s="3"/>
      <c r="B110" s="474"/>
      <c r="C110" s="478"/>
      <c r="D110" s="479"/>
      <c r="E110" s="479"/>
      <c r="F110" s="156" t="s">
        <v>11</v>
      </c>
      <c r="G110" s="56">
        <f>IF(ISERROR(COUNTIF(G$65:G$82,"=2")/(18-COUNTBLANK(Indicadores!$F$68:$F$85))),"",(COUNTIF(G$65:G$82,"=2")/(18-COUNTBLANK(Indicadores!$F$68:$F$85))))</f>
        <v>0.16666666666666666</v>
      </c>
      <c r="H110" s="56">
        <f>IF(ISERROR(COUNTIF(H$65:H$82,"=2")/(18-COUNTBLANK(Indicadores!$F$68:$F$85))),"",(COUNTIF(H$65:H$82,"=2")/(18-COUNTBLANK(Indicadores!$F$68:$F$85))))</f>
        <v>0.5</v>
      </c>
      <c r="I110" s="56">
        <f>IF(ISERROR(COUNTIF(I$65:I$82,"=2")/(18-COUNTBLANK(Indicadores!$F$68:$F$85))),"",(COUNTIF(I$65:I$82,"=2")/(18-COUNTBLANK(Indicadores!$F$68:$F$85))))</f>
        <v>0.22222222222222221</v>
      </c>
      <c r="J110" s="56">
        <f>IF(ISERROR(COUNTIF(J$65:J$82,"=2")/(18-COUNTBLANK(Indicadores!$F$68:$F$85))),"",(COUNTIF(J$65:J$82,"=2")/(18-COUNTBLANK(Indicadores!$F$68:$F$85))))</f>
        <v>0.61111111111111116</v>
      </c>
      <c r="K110" s="56">
        <f>IF(ISERROR(COUNTIF(K$65:K$82,"=2")/(18-COUNTBLANK(Indicadores!$F$68:$F$85))),"",(COUNTIF(K$65:K$82,"=2")/(18-COUNTBLANK(Indicadores!$F$68:$F$85))))</f>
        <v>0.55555555555555558</v>
      </c>
      <c r="L110" s="56">
        <f>IF(ISERROR(COUNTIF(L$65:L$82,"=2")/(18-COUNTBLANK(Indicadores!$F$68:$F$85))),"",(COUNTIF(L$65:L$82,"=2")/(18-COUNTBLANK(Indicadores!$F$68:$F$85))))</f>
        <v>0.33333333333333331</v>
      </c>
      <c r="M110" s="56">
        <f>IF(ISERROR(COUNTIF(M$65:M$82,"=2")/(18-COUNTBLANK(Indicadores!$F$68:$F$85))),"",(COUNTIF(M$65:M$82,"=2")/(18-COUNTBLANK(Indicadores!$F$68:$F$85))))</f>
        <v>0.44444444444444442</v>
      </c>
      <c r="N110" s="56">
        <f>IF(ISERROR(COUNTIF(N$65:N$82,"=2")/(18-COUNTBLANK(Indicadores!$F$68:$F$85))),"",(COUNTIF(N$65:N$82,"=2")/(18-COUNTBLANK(Indicadores!$F$68:$F$85))))</f>
        <v>0.33333333333333331</v>
      </c>
      <c r="O110" s="56">
        <f>IF(ISERROR(COUNTIF(O$65:O$82,"=2")/(18-COUNTBLANK(Indicadores!$F$68:$F$85))),"",(COUNTIF(O$65:O$82,"=2")/(18-COUNTBLANK(Indicadores!$F$68:$F$85))))</f>
        <v>0.33333333333333331</v>
      </c>
      <c r="P110" s="56">
        <f>IF(ISERROR(COUNTIF(P$65:P$82,"=2")/(18-COUNTBLANK(Indicadores!$F$68:$F$85))),"",(COUNTIF(P$65:P$82,"=2")/(18-COUNTBLANK(Indicadores!$F$68:$F$85))))</f>
        <v>0</v>
      </c>
      <c r="Q110" s="56">
        <f>IF(ISERROR(COUNTIF(Q$65:Q$82,"=2")/(18-COUNTBLANK(Indicadores!$F$68:$F$85))),"",(COUNTIF(Q$65:Q$82,"=2")/(18-COUNTBLANK(Indicadores!$F$68:$F$85))))</f>
        <v>0</v>
      </c>
      <c r="R110" s="56">
        <f>IF(ISERROR(COUNTIF(R$65:R$82,"=2")/(18-COUNTBLANK(Indicadores!$F$68:$F$85))),"",(COUNTIF(R$65:R$82,"=2")/(18-COUNTBLANK(Indicadores!$F$68:$F$85))))</f>
        <v>0</v>
      </c>
      <c r="S110" s="56">
        <f>IF(ISERROR(COUNTIF(S$65:S$82,"=2")/(18-COUNTBLANK(Indicadores!$F$68:$F$85))),"",(COUNTIF(S$65:S$82,"=2")/(18-COUNTBLANK(Indicadores!$F$68:$F$85))))</f>
        <v>0</v>
      </c>
      <c r="T110" s="56">
        <f>IF(ISERROR(COUNTIF(T$65:T$82,"=2")/(18-COUNTBLANK(Indicadores!$F$68:$F$85))),"",(COUNTIF(T$65:T$82,"=2")/(18-COUNTBLANK(Indicadores!$F$68:$F$85))))</f>
        <v>0</v>
      </c>
      <c r="U110" s="56">
        <f>IF(ISERROR(COUNTIF(U$65:U$82,"=2")/(18-COUNTBLANK(Indicadores!$F$68:$F$85))),"",(COUNTIF(U$65:U$82,"=2")/(18-COUNTBLANK(Indicadores!$F$68:$F$85))))</f>
        <v>0</v>
      </c>
      <c r="V110" s="56">
        <f>IF(ISERROR(COUNTIF(V$65:V$82,"=2")/(18-COUNTBLANK(Indicadores!$F$68:$F$85))),"",(COUNTIF(V$65:V$82,"=2")/(18-COUNTBLANK(Indicadores!$F$68:$F$85))))</f>
        <v>0</v>
      </c>
      <c r="W110" s="268"/>
      <c r="X110" s="3"/>
      <c r="Y110" s="268"/>
      <c r="Z110" s="268"/>
      <c r="AA110" s="3"/>
      <c r="AB110" s="268"/>
      <c r="AC110" s="268"/>
      <c r="AD110" s="268"/>
      <c r="AE110" s="268"/>
      <c r="AF110" s="268"/>
    </row>
    <row r="111" spans="1:32" x14ac:dyDescent="0.25">
      <c r="A111" s="3"/>
      <c r="B111" s="474"/>
      <c r="C111" s="478"/>
      <c r="D111" s="479"/>
      <c r="E111" s="479"/>
      <c r="F111" s="156" t="s">
        <v>12</v>
      </c>
      <c r="G111" s="57">
        <f>IF(ISERROR(COUNTIF(G$65:G$82,"=1")/(18-COUNTBLANK(Indicadores!$F$68:$F$85))),"",(COUNTIF(G$65:G$82,"=1")/(18-COUNTBLANK(Indicadores!$F$68:$F$85))))</f>
        <v>5.5555555555555552E-2</v>
      </c>
      <c r="H111" s="57">
        <f>IF(ISERROR(COUNTIF(H$65:H$82,"=1")/(18-COUNTBLANK(Indicadores!$F$68:$F$85))),"",(COUNTIF(H$65:H$82,"=1")/(18-COUNTBLANK(Indicadores!$F$68:$F$85))))</f>
        <v>0.1111111111111111</v>
      </c>
      <c r="I111" s="57">
        <f>IF(ISERROR(COUNTIF(I$65:I$82,"=1")/(18-COUNTBLANK(Indicadores!$F$68:$F$85))),"",(COUNTIF(I$65:I$82,"=1")/(18-COUNTBLANK(Indicadores!$F$68:$F$85))))</f>
        <v>0.33333333333333331</v>
      </c>
      <c r="J111" s="57">
        <f>IF(ISERROR(COUNTIF(J$65:J$82,"=1")/(18-COUNTBLANK(Indicadores!$F$68:$F$85))),"",(COUNTIF(J$65:J$82,"=1")/(18-COUNTBLANK(Indicadores!$F$68:$F$85))))</f>
        <v>0.16666666666666666</v>
      </c>
      <c r="K111" s="57">
        <f>IF(ISERROR(COUNTIF(K$65:K$82,"=1")/(18-COUNTBLANK(Indicadores!$F$68:$F$85))),"",(COUNTIF(K$65:K$82,"=1")/(18-COUNTBLANK(Indicadores!$F$68:$F$85))))</f>
        <v>0.27777777777777779</v>
      </c>
      <c r="L111" s="57">
        <f>IF(ISERROR(COUNTIF(L$65:L$82,"=1")/(18-COUNTBLANK(Indicadores!$F$68:$F$85))),"",(COUNTIF(L$65:L$82,"=1")/(18-COUNTBLANK(Indicadores!$F$68:$F$85))))</f>
        <v>0.55555555555555558</v>
      </c>
      <c r="M111" s="57">
        <f>IF(ISERROR(COUNTIF(M$65:M$82,"=1")/(18-COUNTBLANK(Indicadores!$F$68:$F$85))),"",(COUNTIF(M$65:M$82,"=1")/(18-COUNTBLANK(Indicadores!$F$68:$F$85))))</f>
        <v>0.33333333333333331</v>
      </c>
      <c r="N111" s="57">
        <f>IF(ISERROR(COUNTIF(N$65:N$82,"=1")/(18-COUNTBLANK(Indicadores!$F$68:$F$85))),"",(COUNTIF(N$65:N$82,"=1")/(18-COUNTBLANK(Indicadores!$F$68:$F$85))))</f>
        <v>0.33333333333333331</v>
      </c>
      <c r="O111" s="57">
        <f>IF(ISERROR(COUNTIF(O$65:O$82,"=1")/(18-COUNTBLANK(Indicadores!$F$68:$F$85))),"",(COUNTIF(O$65:O$82,"=1")/(18-COUNTBLANK(Indicadores!$F$68:$F$85))))</f>
        <v>0.5</v>
      </c>
      <c r="P111" s="57">
        <f>IF(ISERROR(COUNTIF(P$65:P$82,"=1")/(18-COUNTBLANK(Indicadores!$F$68:$F$85))),"",(COUNTIF(P$65:P$82,"=1")/(18-COUNTBLANK(Indicadores!$F$68:$F$85))))</f>
        <v>0</v>
      </c>
      <c r="Q111" s="57">
        <f>IF(ISERROR(COUNTIF(Q$65:Q$82,"=1")/(18-COUNTBLANK(Indicadores!$F$68:$F$85))),"",(COUNTIF(Q$65:Q$82,"=1")/(18-COUNTBLANK(Indicadores!$F$68:$F$85))))</f>
        <v>0</v>
      </c>
      <c r="R111" s="57">
        <f>IF(ISERROR(COUNTIF(R$65:R$82,"=1")/(18-COUNTBLANK(Indicadores!$F$68:$F$85))),"",(COUNTIF(R$65:R$82,"=1")/(18-COUNTBLANK(Indicadores!$F$68:$F$85))))</f>
        <v>0</v>
      </c>
      <c r="S111" s="57">
        <f>IF(ISERROR(COUNTIF(S$65:S$82,"=1")/(18-COUNTBLANK(Indicadores!$F$68:$F$85))),"",(COUNTIF(S$65:S$82,"=1")/(18-COUNTBLANK(Indicadores!$F$68:$F$85))))</f>
        <v>0</v>
      </c>
      <c r="T111" s="57">
        <f>IF(ISERROR(COUNTIF(T$65:T$82,"=1")/(18-COUNTBLANK(Indicadores!$F$68:$F$85))),"",(COUNTIF(T$65:T$82,"=1")/(18-COUNTBLANK(Indicadores!$F$68:$F$85))))</f>
        <v>0</v>
      </c>
      <c r="U111" s="57">
        <f>IF(ISERROR(COUNTIF(U$65:U$82,"=1")/(18-COUNTBLANK(Indicadores!$F$68:$F$85))),"",(COUNTIF(U$65:U$82,"=1")/(18-COUNTBLANK(Indicadores!$F$68:$F$85))))</f>
        <v>0</v>
      </c>
      <c r="V111" s="57">
        <f>IF(ISERROR(COUNTIF(V$65:V$82,"=1")/(18-COUNTBLANK(Indicadores!$F$68:$F$85))),"",(COUNTIF(V$65:V$82,"=1")/(18-COUNTBLANK(Indicadores!$F$68:$F$85))))</f>
        <v>0</v>
      </c>
      <c r="W111" s="3"/>
      <c r="X111" s="3"/>
      <c r="Y111" s="3"/>
      <c r="Z111" s="3"/>
      <c r="AA111" s="3"/>
      <c r="AB111" s="3"/>
      <c r="AC111" s="3"/>
      <c r="AD111" s="3"/>
      <c r="AE111" s="3"/>
      <c r="AF111" s="3"/>
    </row>
    <row r="112" spans="1:32" ht="15.75" thickBot="1" x14ac:dyDescent="0.3">
      <c r="A112" s="3"/>
      <c r="B112" s="475"/>
      <c r="C112" s="480"/>
      <c r="D112" s="481"/>
      <c r="E112" s="481"/>
      <c r="F112" s="157" t="s">
        <v>26</v>
      </c>
      <c r="G112" s="58">
        <f>IF(ISERROR(COUNTIF(G$65:G$82,"=0")/(18-COUNTBLANK(Indicadores!$F$68:$F$85))),"",(COUNTIF(G$65:G$82,"=0")/(18-COUNTBLANK(Indicadores!$F$68:$F$85))))</f>
        <v>0</v>
      </c>
      <c r="H112" s="58">
        <f>IF(ISERROR(COUNTIF(H$65:H$82,"=0")/(18-COUNTBLANK(Indicadores!$F$68:$F$85))),"",(COUNTIF(H$65:H$82,"=0")/(18-COUNTBLANK(Indicadores!$F$68:$F$85))))</f>
        <v>0</v>
      </c>
      <c r="I112" s="58">
        <f>IF(ISERROR(COUNTIF(I$65:I$82,"=0")/(18-COUNTBLANK(Indicadores!$F$68:$F$85))),"",(COUNTIF(I$65:I$82,"=0")/(18-COUNTBLANK(Indicadores!$F$68:$F$85))))</f>
        <v>0</v>
      </c>
      <c r="J112" s="58">
        <f>IF(ISERROR(COUNTIF(J$65:J$82,"=0")/(18-COUNTBLANK(Indicadores!$F$68:$F$85))),"",(COUNTIF(J$65:J$82,"=0")/(18-COUNTBLANK(Indicadores!$F$68:$F$85))))</f>
        <v>0</v>
      </c>
      <c r="K112" s="58">
        <f>IF(ISERROR(COUNTIF(K$65:K$82,"=0")/(18-COUNTBLANK(Indicadores!$F$68:$F$85))),"",(COUNTIF(K$65:K$82,"=0")/(18-COUNTBLANK(Indicadores!$F$68:$F$85))))</f>
        <v>0</v>
      </c>
      <c r="L112" s="58">
        <f>IF(ISERROR(COUNTIF(L$65:L$82,"=0")/(18-COUNTBLANK(Indicadores!$F$68:$F$85))),"",(COUNTIF(L$65:L$82,"=0")/(18-COUNTBLANK(Indicadores!$F$68:$F$85))))</f>
        <v>0</v>
      </c>
      <c r="M112" s="58">
        <f>IF(ISERROR(COUNTIF(M$65:M$82,"=0")/(18-COUNTBLANK(Indicadores!$F$68:$F$85))),"",(COUNTIF(M$65:M$82,"=0")/(18-COUNTBLANK(Indicadores!$F$68:$F$85))))</f>
        <v>0</v>
      </c>
      <c r="N112" s="58">
        <f>IF(ISERROR(COUNTIF(N$65:N$82,"=0")/(18-COUNTBLANK(Indicadores!$F$68:$F$85))),"",(COUNTIF(N$65:N$82,"=0")/(18-COUNTBLANK(Indicadores!$F$68:$F$85))))</f>
        <v>0</v>
      </c>
      <c r="O112" s="58">
        <f>IF(ISERROR(COUNTIF(O$65:O$82,"=0")/(18-COUNTBLANK(Indicadores!$F$68:$F$85))),"",(COUNTIF(O$65:O$82,"=0")/(18-COUNTBLANK(Indicadores!$F$68:$F$85))))</f>
        <v>0</v>
      </c>
      <c r="P112" s="58">
        <f>IF(ISERROR(COUNTIF(P$65:P$82,"=0")/(18-COUNTBLANK(Indicadores!$F$68:$F$85))),"",(COUNTIF(P$65:P$82,"=0")/(18-COUNTBLANK(Indicadores!$F$68:$F$85))))</f>
        <v>0</v>
      </c>
      <c r="Q112" s="58">
        <f>IF(ISERROR(COUNTIF(Q$65:Q$82,"=0")/(18-COUNTBLANK(Indicadores!$F$68:$F$85))),"",(COUNTIF(Q$65:Q$82,"=0")/(18-COUNTBLANK(Indicadores!$F$68:$F$85))))</f>
        <v>0</v>
      </c>
      <c r="R112" s="58">
        <f>IF(ISERROR(COUNTIF(R$65:R$82,"=0")/(18-COUNTBLANK(Indicadores!$F$68:$F$85))),"",(COUNTIF(R$65:R$82,"=0")/(18-COUNTBLANK(Indicadores!$F$68:$F$85))))</f>
        <v>0</v>
      </c>
      <c r="S112" s="58">
        <f>IF(ISERROR(COUNTIF(S$65:S$82,"=0")/(18-COUNTBLANK(Indicadores!$F$68:$F$85))),"",(COUNTIF(S$65:S$82,"=0")/(18-COUNTBLANK(Indicadores!$F$68:$F$85))))</f>
        <v>0</v>
      </c>
      <c r="T112" s="58">
        <f>IF(ISERROR(COUNTIF(T$65:T$82,"=0")/(18-COUNTBLANK(Indicadores!$F$68:$F$85))),"",(COUNTIF(T$65:T$82,"=0")/(18-COUNTBLANK(Indicadores!$F$68:$F$85))))</f>
        <v>0</v>
      </c>
      <c r="U112" s="58">
        <f>IF(ISERROR(COUNTIF(U$65:U$82,"=0")/(18-COUNTBLANK(Indicadores!$F$68:$F$85))),"",(COUNTIF(U$65:U$82,"=0")/(18-COUNTBLANK(Indicadores!$F$68:$F$85))))</f>
        <v>0</v>
      </c>
      <c r="V112" s="58">
        <f>IF(ISERROR(COUNTIF(V$65:V$82,"=0")/(18-COUNTBLANK(Indicadores!$F$68:$F$85))),"",(COUNTIF(V$65:V$82,"=0")/(18-COUNTBLANK(Indicadores!$F$68:$F$85))))</f>
        <v>0</v>
      </c>
      <c r="W112" s="3"/>
      <c r="X112" s="3"/>
      <c r="Y112" s="3"/>
      <c r="Z112" s="3"/>
      <c r="AA112" s="3"/>
      <c r="AB112" s="61"/>
      <c r="AC112" s="3"/>
      <c r="AD112" s="3"/>
      <c r="AE112" s="3"/>
      <c r="AF112" s="3"/>
    </row>
    <row r="113" spans="1:32" ht="15.75" thickBot="1" x14ac:dyDescent="0.3">
      <c r="A113" s="3"/>
      <c r="B113" s="62"/>
      <c r="C113" s="62"/>
      <c r="D113" s="269"/>
      <c r="E113" s="269"/>
      <c r="F113" s="158"/>
      <c r="G113" s="308"/>
      <c r="H113" s="308"/>
      <c r="I113" s="308"/>
      <c r="J113" s="308"/>
      <c r="K113" s="308"/>
      <c r="L113" s="308"/>
      <c r="M113" s="308"/>
      <c r="N113" s="308"/>
      <c r="O113" s="308"/>
      <c r="P113" s="64"/>
      <c r="Q113" s="64"/>
      <c r="R113" s="64"/>
      <c r="S113" s="64"/>
      <c r="T113" s="64"/>
      <c r="U113" s="64"/>
      <c r="V113" s="64"/>
      <c r="W113" s="3"/>
      <c r="X113" s="3"/>
      <c r="Y113" s="3"/>
      <c r="Z113" s="3"/>
      <c r="AA113" s="3"/>
      <c r="AB113" s="3"/>
      <c r="AC113" s="3"/>
      <c r="AD113" s="3"/>
      <c r="AE113" s="3"/>
      <c r="AF113" s="3"/>
    </row>
    <row r="114" spans="1:32" x14ac:dyDescent="0.25">
      <c r="A114" s="3"/>
      <c r="B114" s="482" t="s">
        <v>43</v>
      </c>
      <c r="C114" s="485"/>
      <c r="D114" s="486"/>
      <c r="E114" s="486"/>
      <c r="F114" s="159" t="s">
        <v>6</v>
      </c>
      <c r="G114" s="19">
        <f>COUNTIF(G$12:G$82,"=3")</f>
        <v>40</v>
      </c>
      <c r="H114" s="19">
        <f t="shared" ref="H114:V114" si="35">COUNTIF(H$12:H$82,"=3")</f>
        <v>22</v>
      </c>
      <c r="I114" s="19">
        <f t="shared" si="35"/>
        <v>25</v>
      </c>
      <c r="J114" s="19">
        <f t="shared" si="35"/>
        <v>20</v>
      </c>
      <c r="K114" s="19">
        <f t="shared" si="35"/>
        <v>16</v>
      </c>
      <c r="L114" s="19">
        <f t="shared" si="35"/>
        <v>13</v>
      </c>
      <c r="M114" s="19">
        <f t="shared" si="35"/>
        <v>19</v>
      </c>
      <c r="N114" s="19">
        <f t="shared" si="35"/>
        <v>18</v>
      </c>
      <c r="O114" s="19">
        <f t="shared" si="35"/>
        <v>18</v>
      </c>
      <c r="P114" s="19">
        <f t="shared" si="35"/>
        <v>0</v>
      </c>
      <c r="Q114" s="19">
        <f t="shared" si="35"/>
        <v>0</v>
      </c>
      <c r="R114" s="19">
        <f t="shared" si="35"/>
        <v>0</v>
      </c>
      <c r="S114" s="19">
        <f t="shared" si="35"/>
        <v>0</v>
      </c>
      <c r="T114" s="19">
        <f t="shared" si="35"/>
        <v>0</v>
      </c>
      <c r="U114" s="19">
        <f t="shared" si="35"/>
        <v>0</v>
      </c>
      <c r="V114" s="19">
        <f t="shared" si="35"/>
        <v>0</v>
      </c>
      <c r="W114" s="3"/>
      <c r="X114" s="3"/>
      <c r="Y114" s="3"/>
      <c r="Z114" s="3"/>
      <c r="AA114" s="3"/>
      <c r="AB114" s="3"/>
      <c r="AC114" s="3"/>
      <c r="AD114" s="3"/>
      <c r="AE114" s="3"/>
      <c r="AF114" s="3"/>
    </row>
    <row r="115" spans="1:32" x14ac:dyDescent="0.25">
      <c r="A115" s="3"/>
      <c r="B115" s="483"/>
      <c r="C115" s="487"/>
      <c r="D115" s="488"/>
      <c r="E115" s="488"/>
      <c r="F115" s="160" t="s">
        <v>24</v>
      </c>
      <c r="G115" s="52">
        <f>COUNTIF(G$12:G$82,"=2")</f>
        <v>25</v>
      </c>
      <c r="H115" s="52">
        <f t="shared" ref="H115:V115" si="36">COUNTIF(H$12:H$82,"=2")</f>
        <v>41</v>
      </c>
      <c r="I115" s="52">
        <f t="shared" si="36"/>
        <v>33</v>
      </c>
      <c r="J115" s="52">
        <f t="shared" si="36"/>
        <v>43</v>
      </c>
      <c r="K115" s="52">
        <f t="shared" si="36"/>
        <v>38</v>
      </c>
      <c r="L115" s="52">
        <f t="shared" si="36"/>
        <v>37</v>
      </c>
      <c r="M115" s="52">
        <f t="shared" si="36"/>
        <v>37</v>
      </c>
      <c r="N115" s="52">
        <f t="shared" si="36"/>
        <v>39</v>
      </c>
      <c r="O115" s="52">
        <f t="shared" si="36"/>
        <v>34</v>
      </c>
      <c r="P115" s="52">
        <f t="shared" si="36"/>
        <v>0</v>
      </c>
      <c r="Q115" s="52">
        <f t="shared" si="36"/>
        <v>0</v>
      </c>
      <c r="R115" s="52">
        <f t="shared" si="36"/>
        <v>0</v>
      </c>
      <c r="S115" s="52">
        <f t="shared" si="36"/>
        <v>0</v>
      </c>
      <c r="T115" s="52">
        <f t="shared" si="36"/>
        <v>0</v>
      </c>
      <c r="U115" s="52">
        <f t="shared" si="36"/>
        <v>0</v>
      </c>
      <c r="V115" s="52">
        <f t="shared" si="36"/>
        <v>0</v>
      </c>
      <c r="W115" s="3"/>
      <c r="X115" s="3"/>
      <c r="Y115" s="3"/>
      <c r="Z115" s="3"/>
      <c r="AA115" s="3"/>
      <c r="AB115" s="3"/>
      <c r="AC115" s="3"/>
      <c r="AD115" s="3"/>
      <c r="AE115" s="3"/>
      <c r="AF115" s="3"/>
    </row>
    <row r="116" spans="1:32" x14ac:dyDescent="0.25">
      <c r="A116" s="3"/>
      <c r="B116" s="483"/>
      <c r="C116" s="487"/>
      <c r="D116" s="488"/>
      <c r="E116" s="488"/>
      <c r="F116" s="160" t="s">
        <v>8</v>
      </c>
      <c r="G116" s="53">
        <f>COUNTIF(G$12:G$82,"=1")</f>
        <v>4</v>
      </c>
      <c r="H116" s="53">
        <f t="shared" ref="H116:V116" si="37">COUNTIF(H$12:H$82,"=1")</f>
        <v>6</v>
      </c>
      <c r="I116" s="53">
        <f t="shared" si="37"/>
        <v>11</v>
      </c>
      <c r="J116" s="53">
        <f t="shared" si="37"/>
        <v>6</v>
      </c>
      <c r="K116" s="53">
        <f t="shared" si="37"/>
        <v>15</v>
      </c>
      <c r="L116" s="53">
        <f t="shared" si="37"/>
        <v>19</v>
      </c>
      <c r="M116" s="53">
        <f t="shared" si="37"/>
        <v>13</v>
      </c>
      <c r="N116" s="53">
        <f t="shared" si="37"/>
        <v>12</v>
      </c>
      <c r="O116" s="53">
        <f t="shared" si="37"/>
        <v>17</v>
      </c>
      <c r="P116" s="53">
        <f t="shared" si="37"/>
        <v>0</v>
      </c>
      <c r="Q116" s="53">
        <f t="shared" si="37"/>
        <v>0</v>
      </c>
      <c r="R116" s="53">
        <f t="shared" si="37"/>
        <v>0</v>
      </c>
      <c r="S116" s="53">
        <f t="shared" si="37"/>
        <v>0</v>
      </c>
      <c r="T116" s="53">
        <f t="shared" si="37"/>
        <v>0</v>
      </c>
      <c r="U116" s="53">
        <f t="shared" si="37"/>
        <v>0</v>
      </c>
      <c r="V116" s="53">
        <f t="shared" si="37"/>
        <v>0</v>
      </c>
      <c r="W116" s="3"/>
      <c r="X116" s="3"/>
      <c r="Y116" s="3"/>
      <c r="Z116" s="3"/>
      <c r="AA116" s="3"/>
      <c r="AB116" s="3"/>
      <c r="AC116" s="3"/>
      <c r="AD116" s="3"/>
      <c r="AE116" s="3"/>
      <c r="AF116" s="3"/>
    </row>
    <row r="117" spans="1:32" ht="15.75" thickBot="1" x14ac:dyDescent="0.3">
      <c r="A117" s="3"/>
      <c r="B117" s="483"/>
      <c r="C117" s="487"/>
      <c r="D117" s="488"/>
      <c r="E117" s="488"/>
      <c r="F117" s="161" t="s">
        <v>25</v>
      </c>
      <c r="G117" s="54">
        <f>COUNTIF(G$12:G$82,"=0")</f>
        <v>0</v>
      </c>
      <c r="H117" s="54">
        <f t="shared" ref="H117:V117" si="38">COUNTIF(H$12:H$82,"=0")</f>
        <v>0</v>
      </c>
      <c r="I117" s="54">
        <f t="shared" si="38"/>
        <v>0</v>
      </c>
      <c r="J117" s="54">
        <f t="shared" si="38"/>
        <v>0</v>
      </c>
      <c r="K117" s="54">
        <f t="shared" si="38"/>
        <v>0</v>
      </c>
      <c r="L117" s="54">
        <f t="shared" si="38"/>
        <v>0</v>
      </c>
      <c r="M117" s="54">
        <f t="shared" si="38"/>
        <v>0</v>
      </c>
      <c r="N117" s="54">
        <f t="shared" si="38"/>
        <v>0</v>
      </c>
      <c r="O117" s="54">
        <f t="shared" si="38"/>
        <v>0</v>
      </c>
      <c r="P117" s="54">
        <f t="shared" si="38"/>
        <v>0</v>
      </c>
      <c r="Q117" s="54">
        <f t="shared" si="38"/>
        <v>0</v>
      </c>
      <c r="R117" s="54">
        <f t="shared" si="38"/>
        <v>0</v>
      </c>
      <c r="S117" s="54">
        <f t="shared" si="38"/>
        <v>0</v>
      </c>
      <c r="T117" s="54">
        <f t="shared" si="38"/>
        <v>0</v>
      </c>
      <c r="U117" s="54">
        <f t="shared" si="38"/>
        <v>0</v>
      </c>
      <c r="V117" s="54">
        <f t="shared" si="38"/>
        <v>0</v>
      </c>
      <c r="W117" s="3"/>
      <c r="X117" s="3"/>
      <c r="Y117" s="3"/>
      <c r="Z117" s="3"/>
      <c r="AA117" s="3"/>
      <c r="AB117" s="3"/>
      <c r="AC117" s="3"/>
      <c r="AD117" s="3"/>
      <c r="AE117" s="3"/>
      <c r="AF117" s="3"/>
    </row>
    <row r="118" spans="1:32" ht="15.75" thickBot="1" x14ac:dyDescent="0.3">
      <c r="A118" s="3"/>
      <c r="B118" s="483"/>
      <c r="C118" s="487"/>
      <c r="D118" s="488"/>
      <c r="E118" s="488"/>
      <c r="F118" s="98"/>
      <c r="G118" s="98"/>
      <c r="H118" s="98"/>
      <c r="I118" s="98"/>
      <c r="J118" s="98"/>
      <c r="K118" s="98"/>
      <c r="L118" s="98"/>
      <c r="M118" s="98"/>
      <c r="N118" s="98"/>
      <c r="O118" s="98"/>
      <c r="P118" s="98"/>
      <c r="Q118" s="98"/>
      <c r="R118" s="98"/>
      <c r="S118" s="98"/>
      <c r="T118" s="98"/>
      <c r="U118" s="98"/>
      <c r="V118" s="99"/>
      <c r="W118" s="3"/>
      <c r="X118" s="3"/>
      <c r="Y118" s="3"/>
      <c r="Z118" s="3"/>
      <c r="AA118" s="3"/>
      <c r="AB118" s="3"/>
      <c r="AC118" s="3"/>
      <c r="AD118" s="3"/>
      <c r="AE118" s="3"/>
      <c r="AF118" s="3"/>
    </row>
    <row r="119" spans="1:32" x14ac:dyDescent="0.25">
      <c r="A119" s="3"/>
      <c r="B119" s="483"/>
      <c r="C119" s="487"/>
      <c r="D119" s="488"/>
      <c r="E119" s="488"/>
      <c r="F119" s="162" t="s">
        <v>10</v>
      </c>
      <c r="G119" s="55">
        <f>IF(ISERROR(COUNTIF(G$12:G$82,"=3")/(77-COUNTBLANK(Indicadores!$F$7:$F$85))),"",(COUNTIF(G$12:G$82,"=3")/(77-COUNTBLANK(Indicadores!$F$7:$F$85))))</f>
        <v>0.57971014492753625</v>
      </c>
      <c r="H119" s="55">
        <f>IF(ISERROR(COUNTIF(H$12:H$82,"=3")/(77-COUNTBLANK(Indicadores!$F$7:$F$85))),"",(COUNTIF(H$12:H$82,"=3")/(77-COUNTBLANK(Indicadores!$F$7:$F$85))))</f>
        <v>0.3188405797101449</v>
      </c>
      <c r="I119" s="55">
        <f>IF(ISERROR(COUNTIF(I$12:I$82,"=3")/(77-COUNTBLANK(Indicadores!$F$7:$F$85))),"",(COUNTIF(I$12:I$82,"=3")/(77-COUNTBLANK(Indicadores!$F$7:$F$85))))</f>
        <v>0.36231884057971014</v>
      </c>
      <c r="J119" s="55">
        <f>IF(ISERROR(COUNTIF(J$12:J$82,"=3")/(77-COUNTBLANK(Indicadores!$F$7:$F$85))),"",(COUNTIF(J$12:J$82,"=3")/(77-COUNTBLANK(Indicadores!$F$7:$F$85))))</f>
        <v>0.28985507246376813</v>
      </c>
      <c r="K119" s="55">
        <f>IF(ISERROR(COUNTIF(K$12:K$82,"=3")/(77-COUNTBLANK(Indicadores!$F$7:$F$85))),"",(COUNTIF(K$12:K$82,"=3")/(77-COUNTBLANK(Indicadores!$F$7:$F$85))))</f>
        <v>0.2318840579710145</v>
      </c>
      <c r="L119" s="55">
        <f>IF(ISERROR(COUNTIF(L$12:L$82,"=3")/(77-COUNTBLANK(Indicadores!$F$7:$F$85))),"",(COUNTIF(L$12:L$82,"=3")/(77-COUNTBLANK(Indicadores!$F$7:$F$85))))</f>
        <v>0.18840579710144928</v>
      </c>
      <c r="M119" s="55">
        <f>IF(ISERROR(COUNTIF(M$12:M$82,"=3")/(77-COUNTBLANK(Indicadores!$F$7:$F$85))),"",(COUNTIF(M$12:M$82,"=3")/(77-COUNTBLANK(Indicadores!$F$7:$F$85))))</f>
        <v>0.27536231884057971</v>
      </c>
      <c r="N119" s="55">
        <f>IF(ISERROR(COUNTIF(N$12:N$82,"=3")/(77-COUNTBLANK(Indicadores!$F$7:$F$85))),"",(COUNTIF(N$12:N$82,"=3")/(77-COUNTBLANK(Indicadores!$F$7:$F$85))))</f>
        <v>0.2608695652173913</v>
      </c>
      <c r="O119" s="55">
        <f>IF(ISERROR(COUNTIF(O$12:O$82,"=3")/(77-COUNTBLANK(Indicadores!$F$7:$F$85))),"",(COUNTIF(O$12:O$82,"=3")/(77-COUNTBLANK(Indicadores!$F$7:$F$85))))</f>
        <v>0.2608695652173913</v>
      </c>
      <c r="P119" s="55">
        <f>IF(ISERROR(COUNTIF(P$12:P$82,"=3")/(77-COUNTBLANK(Indicadores!$F$7:$F$85))),"",(COUNTIF(P$12:P$82,"=3")/(77-COUNTBLANK(Indicadores!$F$7:$F$85))))</f>
        <v>0</v>
      </c>
      <c r="Q119" s="55">
        <f>IF(ISERROR(COUNTIF(Q$12:Q$82,"=3")/(77-COUNTBLANK(Indicadores!$F$7:$F$85))),"",(COUNTIF(Q$12:Q$82,"=3")/(77-COUNTBLANK(Indicadores!$F$7:$F$85))))</f>
        <v>0</v>
      </c>
      <c r="R119" s="55">
        <f>IF(ISERROR(COUNTIF(R$12:R$82,"=3")/(77-COUNTBLANK(Indicadores!$F$7:$F$85))),"",(COUNTIF(R$12:R$82,"=3")/(77-COUNTBLANK(Indicadores!$F$7:$F$85))))</f>
        <v>0</v>
      </c>
      <c r="S119" s="55">
        <f>IF(ISERROR(COUNTIF(S$12:S$82,"=3")/(77-COUNTBLANK(Indicadores!$F$7:$F$85))),"",(COUNTIF(S$12:S$82,"=3")/(77-COUNTBLANK(Indicadores!$F$7:$F$85))))</f>
        <v>0</v>
      </c>
      <c r="T119" s="55">
        <f>IF(ISERROR(COUNTIF(T$12:T$82,"=3")/(77-COUNTBLANK(Indicadores!$F$7:$F$85))),"",(COUNTIF(T$12:T$82,"=3")/(77-COUNTBLANK(Indicadores!$F$7:$F$85))))</f>
        <v>0</v>
      </c>
      <c r="U119" s="55">
        <f>IF(ISERROR(COUNTIF(U$12:U$82,"=3")/(77-COUNTBLANK(Indicadores!$F$7:$F$85))),"",(COUNTIF(U$12:U$82,"=3")/(77-COUNTBLANK(Indicadores!$F$7:$F$85))))</f>
        <v>0</v>
      </c>
      <c r="V119" s="55">
        <f>IF(ISERROR(COUNTIF(V$12:V$82,"=3")/(77-COUNTBLANK(Indicadores!$F$7:$F$85))),"",(COUNTIF(V$12:V$82,"=3")/(77-COUNTBLANK(Indicadores!$F$7:$F$85))))</f>
        <v>0</v>
      </c>
      <c r="W119" s="3"/>
      <c r="X119" s="3"/>
      <c r="Y119" s="3"/>
      <c r="Z119" s="3"/>
      <c r="AA119" s="3"/>
      <c r="AB119" s="3"/>
      <c r="AC119" s="3"/>
      <c r="AD119" s="3"/>
      <c r="AE119" s="3"/>
      <c r="AF119" s="3"/>
    </row>
    <row r="120" spans="1:32" x14ac:dyDescent="0.25">
      <c r="A120" s="3"/>
      <c r="B120" s="483"/>
      <c r="C120" s="487"/>
      <c r="D120" s="488"/>
      <c r="E120" s="488"/>
      <c r="F120" s="163" t="s">
        <v>11</v>
      </c>
      <c r="G120" s="56">
        <f>IF(ISERROR(COUNTIF(G$12:G$82,"=2")/(77-COUNTBLANK(Indicadores!$F$7:$F$85))),"",(COUNTIF(G$12:G$82,"=2")/(77-COUNTBLANK(Indicadores!$F$7:$F$85))))</f>
        <v>0.36231884057971014</v>
      </c>
      <c r="H120" s="56">
        <f>IF(ISERROR(COUNTIF(H$12:H$82,"=2")/(77-COUNTBLANK(Indicadores!$F$7:$F$85))),"",(COUNTIF(H$12:H$82,"=2")/(77-COUNTBLANK(Indicadores!$F$7:$F$85))))</f>
        <v>0.59420289855072461</v>
      </c>
      <c r="I120" s="56">
        <f>IF(ISERROR(COUNTIF(I$12:I$82,"=2")/(77-COUNTBLANK(Indicadores!$F$7:$F$85))),"",(COUNTIF(I$12:I$82,"=2")/(77-COUNTBLANK(Indicadores!$F$7:$F$85))))</f>
        <v>0.47826086956521741</v>
      </c>
      <c r="J120" s="56">
        <f>IF(ISERROR(COUNTIF(J$12:J$82,"=2")/(77-COUNTBLANK(Indicadores!$F$7:$F$85))),"",(COUNTIF(J$12:J$82,"=2")/(77-COUNTBLANK(Indicadores!$F$7:$F$85))))</f>
        <v>0.62318840579710144</v>
      </c>
      <c r="K120" s="56">
        <f>IF(ISERROR(COUNTIF(K$12:K$82,"=2")/(77-COUNTBLANK(Indicadores!$F$7:$F$85))),"",(COUNTIF(K$12:K$82,"=2")/(77-COUNTBLANK(Indicadores!$F$7:$F$85))))</f>
        <v>0.55072463768115942</v>
      </c>
      <c r="L120" s="56">
        <f>IF(ISERROR(COUNTIF(L$12:L$82,"=2")/(77-COUNTBLANK(Indicadores!$F$7:$F$85))),"",(COUNTIF(L$12:L$82,"=2")/(77-COUNTBLANK(Indicadores!$F$7:$F$85))))</f>
        <v>0.53623188405797106</v>
      </c>
      <c r="M120" s="56">
        <f>IF(ISERROR(COUNTIF(M$12:M$82,"=2")/(77-COUNTBLANK(Indicadores!$F$7:$F$85))),"",(COUNTIF(M$12:M$82,"=2")/(77-COUNTBLANK(Indicadores!$F$7:$F$85))))</f>
        <v>0.53623188405797106</v>
      </c>
      <c r="N120" s="56">
        <f>IF(ISERROR(COUNTIF(N$12:N$82,"=2")/(77-COUNTBLANK(Indicadores!$F$7:$F$85))),"",(COUNTIF(N$12:N$82,"=2")/(77-COUNTBLANK(Indicadores!$F$7:$F$85))))</f>
        <v>0.56521739130434778</v>
      </c>
      <c r="O120" s="56">
        <f>IF(ISERROR(COUNTIF(O$12:O$82,"=2")/(77-COUNTBLANK(Indicadores!$F$7:$F$85))),"",(COUNTIF(O$12:O$82,"=2")/(77-COUNTBLANK(Indicadores!$F$7:$F$85))))</f>
        <v>0.49275362318840582</v>
      </c>
      <c r="P120" s="56">
        <f>IF(ISERROR(COUNTIF(P$12:P$82,"=2")/(77-COUNTBLANK(Indicadores!$F$7:$F$85))),"",(COUNTIF(P$12:P$82,"=2")/(77-COUNTBLANK(Indicadores!$F$7:$F$85))))</f>
        <v>0</v>
      </c>
      <c r="Q120" s="56">
        <f>IF(ISERROR(COUNTIF(Q$12:Q$82,"=2")/(77-COUNTBLANK(Indicadores!$F$7:$F$85))),"",(COUNTIF(Q$12:Q$82,"=2")/(77-COUNTBLANK(Indicadores!$F$7:$F$85))))</f>
        <v>0</v>
      </c>
      <c r="R120" s="56">
        <f>IF(ISERROR(COUNTIF(R$12:R$82,"=2")/(77-COUNTBLANK(Indicadores!$F$7:$F$85))),"",(COUNTIF(R$12:R$82,"=2")/(77-COUNTBLANK(Indicadores!$F$7:$F$85))))</f>
        <v>0</v>
      </c>
      <c r="S120" s="56">
        <f>IF(ISERROR(COUNTIF(S$12:S$82,"=2")/(77-COUNTBLANK(Indicadores!$F$7:$F$85))),"",(COUNTIF(S$12:S$82,"=2")/(77-COUNTBLANK(Indicadores!$F$7:$F$85))))</f>
        <v>0</v>
      </c>
      <c r="T120" s="56">
        <f>IF(ISERROR(COUNTIF(T$12:T$82,"=2")/(77-COUNTBLANK(Indicadores!$F$7:$F$85))),"",(COUNTIF(T$12:T$82,"=2")/(77-COUNTBLANK(Indicadores!$F$7:$F$85))))</f>
        <v>0</v>
      </c>
      <c r="U120" s="56">
        <f>IF(ISERROR(COUNTIF(U$12:U$82,"=2")/(77-COUNTBLANK(Indicadores!$F$7:$F$85))),"",(COUNTIF(U$12:U$82,"=2")/(77-COUNTBLANK(Indicadores!$F$7:$F$85))))</f>
        <v>0</v>
      </c>
      <c r="V120" s="56">
        <f>IF(ISERROR(COUNTIF(V$12:V$82,"=2")/(77-COUNTBLANK(Indicadores!$F$7:$F$85))),"",(COUNTIF(V$12:V$82,"=2")/(77-COUNTBLANK(Indicadores!$F$7:$F$85))))</f>
        <v>0</v>
      </c>
      <c r="W120" s="3"/>
      <c r="X120" s="3"/>
      <c r="Y120" s="3"/>
      <c r="Z120" s="3"/>
      <c r="AA120" s="3"/>
      <c r="AB120" s="3"/>
      <c r="AC120" s="3"/>
      <c r="AD120" s="3"/>
      <c r="AE120" s="3"/>
      <c r="AF120" s="3"/>
    </row>
    <row r="121" spans="1:32" x14ac:dyDescent="0.25">
      <c r="A121" s="3"/>
      <c r="B121" s="483"/>
      <c r="C121" s="487"/>
      <c r="D121" s="488"/>
      <c r="E121" s="488"/>
      <c r="F121" s="163" t="s">
        <v>12</v>
      </c>
      <c r="G121" s="57">
        <f>IF(ISERROR(COUNTIF(G$12:G$82,"=1")/(77-COUNTBLANK(Indicadores!$F$7:$F$85))),"",(COUNTIF(G$12:G$82,"=1")/(77-COUNTBLANK(Indicadores!$F$7:$F$85))))</f>
        <v>5.7971014492753624E-2</v>
      </c>
      <c r="H121" s="57">
        <f>IF(ISERROR(COUNTIF(H$12:H$82,"=1")/(77-COUNTBLANK(Indicadores!$F$7:$F$85))),"",(COUNTIF(H$12:H$82,"=1")/(77-COUNTBLANK(Indicadores!$F$7:$F$85))))</f>
        <v>8.6956521739130432E-2</v>
      </c>
      <c r="I121" s="57">
        <f>IF(ISERROR(COUNTIF(I$12:I$82,"=1")/(77-COUNTBLANK(Indicadores!$F$7:$F$85))),"",(COUNTIF(I$12:I$82,"=1")/(77-COUNTBLANK(Indicadores!$F$7:$F$85))))</f>
        <v>0.15942028985507245</v>
      </c>
      <c r="J121" s="57">
        <f>IF(ISERROR(COUNTIF(J$12:J$82,"=1")/(77-COUNTBLANK(Indicadores!$F$7:$F$85))),"",(COUNTIF(J$12:J$82,"=1")/(77-COUNTBLANK(Indicadores!$F$7:$F$85))))</f>
        <v>8.6956521739130432E-2</v>
      </c>
      <c r="K121" s="57">
        <f>IF(ISERROR(COUNTIF(K$12:K$82,"=1")/(77-COUNTBLANK(Indicadores!$F$7:$F$85))),"",(COUNTIF(K$12:K$82,"=1")/(77-COUNTBLANK(Indicadores!$F$7:$F$85))))</f>
        <v>0.21739130434782608</v>
      </c>
      <c r="L121" s="57">
        <f>IF(ISERROR(COUNTIF(L$12:L$82,"=1")/(77-COUNTBLANK(Indicadores!$F$7:$F$85))),"",(COUNTIF(L$12:L$82,"=1")/(77-COUNTBLANK(Indicadores!$F$7:$F$85))))</f>
        <v>0.27536231884057971</v>
      </c>
      <c r="M121" s="57">
        <f>IF(ISERROR(COUNTIF(M$12:M$82,"=1")/(77-COUNTBLANK(Indicadores!$F$7:$F$85))),"",(COUNTIF(M$12:M$82,"=1")/(77-COUNTBLANK(Indicadores!$F$7:$F$85))))</f>
        <v>0.18840579710144928</v>
      </c>
      <c r="N121" s="57">
        <f>IF(ISERROR(COUNTIF(N$12:N$82,"=1")/(77-COUNTBLANK(Indicadores!$F$7:$F$85))),"",(COUNTIF(N$12:N$82,"=1")/(77-COUNTBLANK(Indicadores!$F$7:$F$85))))</f>
        <v>0.17391304347826086</v>
      </c>
      <c r="O121" s="57">
        <f>IF(ISERROR(COUNTIF(O$12:O$82,"=1")/(77-COUNTBLANK(Indicadores!$F$7:$F$85))),"",(COUNTIF(O$12:O$82,"=1")/(77-COUNTBLANK(Indicadores!$F$7:$F$85))))</f>
        <v>0.24637681159420291</v>
      </c>
      <c r="P121" s="57">
        <f>IF(ISERROR(COUNTIF(P$12:P$82,"=1")/(77-COUNTBLANK(Indicadores!$F$7:$F$85))),"",(COUNTIF(P$12:P$82,"=1")/(77-COUNTBLANK(Indicadores!$F$7:$F$85))))</f>
        <v>0</v>
      </c>
      <c r="Q121" s="57">
        <f>IF(ISERROR(COUNTIF(Q$12:Q$82,"=1")/(77-COUNTBLANK(Indicadores!$F$7:$F$85))),"",(COUNTIF(Q$12:Q$82,"=1")/(77-COUNTBLANK(Indicadores!$F$7:$F$85))))</f>
        <v>0</v>
      </c>
      <c r="R121" s="57">
        <f>IF(ISERROR(COUNTIF(R$12:R$82,"=1")/(77-COUNTBLANK(Indicadores!$F$7:$F$85))),"",(COUNTIF(R$12:R$82,"=1")/(77-COUNTBLANK(Indicadores!$F$7:$F$85))))</f>
        <v>0</v>
      </c>
      <c r="S121" s="57">
        <f>IF(ISERROR(COUNTIF(S$12:S$82,"=1")/(77-COUNTBLANK(Indicadores!$F$7:$F$85))),"",(COUNTIF(S$12:S$82,"=1")/(77-COUNTBLANK(Indicadores!$F$7:$F$85))))</f>
        <v>0</v>
      </c>
      <c r="T121" s="57">
        <f>IF(ISERROR(COUNTIF(T$12:T$82,"=1")/(77-COUNTBLANK(Indicadores!$F$7:$F$85))),"",(COUNTIF(T$12:T$82,"=1")/(77-COUNTBLANK(Indicadores!$F$7:$F$85))))</f>
        <v>0</v>
      </c>
      <c r="U121" s="57">
        <f>IF(ISERROR(COUNTIF(U$12:U$82,"=1")/(77-COUNTBLANK(Indicadores!$F$7:$F$85))),"",(COUNTIF(U$12:U$82,"=1")/(77-COUNTBLANK(Indicadores!$F$7:$F$85))))</f>
        <v>0</v>
      </c>
      <c r="V121" s="57">
        <f>IF(ISERROR(COUNTIF(V$12:V$82,"=1")/(77-COUNTBLANK(Indicadores!$F$7:$F$85))),"",(COUNTIF(V$12:V$82,"=1")/(77-COUNTBLANK(Indicadores!$F$7:$F$85))))</f>
        <v>0</v>
      </c>
      <c r="W121" s="3"/>
      <c r="X121" s="3"/>
      <c r="Y121" s="3"/>
      <c r="Z121" s="3"/>
      <c r="AA121" s="3"/>
      <c r="AB121" s="3"/>
      <c r="AC121" s="3"/>
      <c r="AD121" s="3"/>
      <c r="AE121" s="3"/>
      <c r="AF121" s="3"/>
    </row>
    <row r="122" spans="1:32" ht="15.75" thickBot="1" x14ac:dyDescent="0.3">
      <c r="A122" s="3"/>
      <c r="B122" s="484"/>
      <c r="C122" s="489"/>
      <c r="D122" s="490"/>
      <c r="E122" s="490"/>
      <c r="F122" s="164" t="s">
        <v>26</v>
      </c>
      <c r="G122" s="58">
        <f>IF(ISERROR(COUNTIF(G$12:G$82,"=0")/(77-COUNTBLANK(Indicadores!$F$7:$F$85))),"",(COUNTIF(G$12:G$82,"=0")/(77-COUNTBLANK(Indicadores!$F$7:$F$85))))</f>
        <v>0</v>
      </c>
      <c r="H122" s="58">
        <f>IF(ISERROR(COUNTIF(H$12:H$82,"=0")/(77-COUNTBLANK(Indicadores!$F$7:$F$85))),"",(COUNTIF(H$12:H$82,"=0")/(77-COUNTBLANK(Indicadores!$F$7:$F$85))))</f>
        <v>0</v>
      </c>
      <c r="I122" s="58">
        <f>IF(ISERROR(COUNTIF(I$12:I$82,"=0")/(77-COUNTBLANK(Indicadores!$F$7:$F$85))),"",(COUNTIF(I$12:I$82,"=0")/(77-COUNTBLANK(Indicadores!$F$7:$F$85))))</f>
        <v>0</v>
      </c>
      <c r="J122" s="58">
        <f>IF(ISERROR(COUNTIF(J$12:J$82,"=0")/(77-COUNTBLANK(Indicadores!$F$7:$F$85))),"",(COUNTIF(J$12:J$82,"=0")/(77-COUNTBLANK(Indicadores!$F$7:$F$85))))</f>
        <v>0</v>
      </c>
      <c r="K122" s="58">
        <f>IF(ISERROR(COUNTIF(K$12:K$82,"=0")/(77-COUNTBLANK(Indicadores!$F$7:$F$85))),"",(COUNTIF(K$12:K$82,"=0")/(77-COUNTBLANK(Indicadores!$F$7:$F$85))))</f>
        <v>0</v>
      </c>
      <c r="L122" s="58">
        <f>IF(ISERROR(COUNTIF(L$12:L$82,"=0")/(77-COUNTBLANK(Indicadores!$F$7:$F$85))),"",(COUNTIF(L$12:L$82,"=0")/(77-COUNTBLANK(Indicadores!$F$7:$F$85))))</f>
        <v>0</v>
      </c>
      <c r="M122" s="58">
        <f>IF(ISERROR(COUNTIF(M$12:M$82,"=0")/(77-COUNTBLANK(Indicadores!$F$7:$F$85))),"",(COUNTIF(M$12:M$82,"=0")/(77-COUNTBLANK(Indicadores!$F$7:$F$85))))</f>
        <v>0</v>
      </c>
      <c r="N122" s="58">
        <f>IF(ISERROR(COUNTIF(N$12:N$82,"=0")/(77-COUNTBLANK(Indicadores!$F$7:$F$85))),"",(COUNTIF(N$12:N$82,"=0")/(77-COUNTBLANK(Indicadores!$F$7:$F$85))))</f>
        <v>0</v>
      </c>
      <c r="O122" s="58">
        <f>IF(ISERROR(COUNTIF(O$12:O$82,"=0")/(77-COUNTBLANK(Indicadores!$F$7:$F$85))),"",(COUNTIF(O$12:O$82,"=0")/(77-COUNTBLANK(Indicadores!$F$7:$F$85))))</f>
        <v>0</v>
      </c>
      <c r="P122" s="58">
        <f>IF(ISERROR(COUNTIF(P$12:P$82,"=0")/(77-COUNTBLANK(Indicadores!$F$7:$F$85))),"",(COUNTIF(P$12:P$82,"=0")/(77-COUNTBLANK(Indicadores!$F$7:$F$85))))</f>
        <v>0</v>
      </c>
      <c r="Q122" s="58">
        <f>IF(ISERROR(COUNTIF(Q$12:Q$82,"=0")/(77-COUNTBLANK(Indicadores!$F$7:$F$85))),"",(COUNTIF(Q$12:Q$82,"=0")/(77-COUNTBLANK(Indicadores!$F$7:$F$85))))</f>
        <v>0</v>
      </c>
      <c r="R122" s="58">
        <f>IF(ISERROR(COUNTIF(R$12:R$82,"=0")/(77-COUNTBLANK(Indicadores!$F$7:$F$85))),"",(COUNTIF(R$12:R$82,"=0")/(77-COUNTBLANK(Indicadores!$F$7:$F$85))))</f>
        <v>0</v>
      </c>
      <c r="S122" s="58">
        <f>IF(ISERROR(COUNTIF(S$12:S$82,"=0")/(77-COUNTBLANK(Indicadores!$F$7:$F$85))),"",(COUNTIF(S$12:S$82,"=0")/(77-COUNTBLANK(Indicadores!$F$7:$F$85))))</f>
        <v>0</v>
      </c>
      <c r="T122" s="58">
        <f>IF(ISERROR(COUNTIF(T$12:T$82,"=0")/(77-COUNTBLANK(Indicadores!$F$7:$F$85))),"",(COUNTIF(T$12:T$82,"=0")/(77-COUNTBLANK(Indicadores!$F$7:$F$85))))</f>
        <v>0</v>
      </c>
      <c r="U122" s="58">
        <f>IF(ISERROR(COUNTIF(U$12:U$82,"=0")/(77-COUNTBLANK(Indicadores!$F$7:$F$85))),"",(COUNTIF(U$12:U$82,"=0")/(77-COUNTBLANK(Indicadores!$F$7:$F$85))))</f>
        <v>0</v>
      </c>
      <c r="V122" s="58">
        <f>IF(ISERROR(COUNTIF(V$12:V$82,"=0")/(77-COUNTBLANK(Indicadores!$F$7:$F$85))),"",(COUNTIF(V$12:V$82,"=0")/(77-COUNTBLANK(Indicadores!$F$7:$F$85))))</f>
        <v>0</v>
      </c>
      <c r="W122" s="3"/>
      <c r="X122" s="3"/>
      <c r="Y122" s="3"/>
      <c r="Z122" s="3"/>
      <c r="AA122" s="3"/>
      <c r="AB122" s="3"/>
      <c r="AC122" s="3"/>
      <c r="AD122" s="3"/>
      <c r="AE122" s="3"/>
      <c r="AF122" s="3"/>
    </row>
    <row r="123" spans="1:32" ht="15.75" thickBot="1" x14ac:dyDescent="0.3">
      <c r="A123" s="3"/>
      <c r="B123" s="3"/>
      <c r="C123" s="3"/>
      <c r="D123" s="3"/>
      <c r="E123" s="3"/>
      <c r="F123" s="59"/>
      <c r="G123" s="309"/>
      <c r="H123" s="309"/>
      <c r="I123" s="309"/>
      <c r="J123" s="309"/>
      <c r="K123" s="309"/>
      <c r="L123" s="309"/>
      <c r="M123" s="309"/>
      <c r="N123" s="309"/>
      <c r="O123" s="309"/>
      <c r="P123" s="3"/>
      <c r="Q123" s="3"/>
      <c r="R123" s="3"/>
      <c r="S123" s="3"/>
      <c r="T123" s="3"/>
      <c r="U123" s="3"/>
      <c r="V123" s="3"/>
      <c r="W123" s="3"/>
      <c r="X123" s="3"/>
      <c r="Y123" s="3"/>
      <c r="Z123" s="3"/>
      <c r="AA123" s="3"/>
      <c r="AB123" s="3"/>
      <c r="AC123" s="3"/>
      <c r="AD123" s="3"/>
      <c r="AE123" s="3"/>
      <c r="AF123" s="3"/>
    </row>
    <row r="124" spans="1:32" x14ac:dyDescent="0.25">
      <c r="A124" s="3"/>
      <c r="B124" s="3"/>
      <c r="C124" s="3"/>
      <c r="D124" s="3"/>
      <c r="E124" s="3"/>
      <c r="F124" s="59"/>
      <c r="G124" s="491" t="s">
        <v>27</v>
      </c>
      <c r="H124" s="492"/>
      <c r="I124" s="492"/>
      <c r="J124" s="493"/>
      <c r="K124" s="3"/>
      <c r="L124" s="3"/>
      <c r="M124" s="491" t="s">
        <v>28</v>
      </c>
      <c r="N124" s="492"/>
      <c r="O124" s="492"/>
      <c r="P124" s="493"/>
      <c r="Q124" s="51"/>
      <c r="R124" s="65"/>
      <c r="S124" s="491" t="s">
        <v>30</v>
      </c>
      <c r="T124" s="492"/>
      <c r="U124" s="492"/>
      <c r="V124" s="493"/>
      <c r="W124" s="3"/>
      <c r="X124" s="3"/>
      <c r="Y124" s="268"/>
      <c r="Z124" s="3"/>
      <c r="AA124" s="3"/>
      <c r="AB124" s="3"/>
      <c r="AC124" s="3"/>
      <c r="AD124" s="268"/>
      <c r="AE124" s="268"/>
      <c r="AF124" s="268"/>
    </row>
    <row r="125" spans="1:32" x14ac:dyDescent="0.25">
      <c r="A125" s="3"/>
      <c r="B125" s="3"/>
      <c r="C125" s="3"/>
      <c r="D125" s="3"/>
      <c r="E125" s="302"/>
      <c r="F125" s="59"/>
      <c r="G125" s="494"/>
      <c r="H125" s="495"/>
      <c r="I125" s="495"/>
      <c r="J125" s="496"/>
      <c r="K125" s="3"/>
      <c r="L125" s="3"/>
      <c r="M125" s="494"/>
      <c r="N125" s="495"/>
      <c r="O125" s="495"/>
      <c r="P125" s="496"/>
      <c r="Q125" s="51"/>
      <c r="R125" s="65"/>
      <c r="S125" s="494"/>
      <c r="T125" s="495"/>
      <c r="U125" s="495"/>
      <c r="V125" s="496"/>
      <c r="W125" s="3"/>
      <c r="X125" s="3"/>
      <c r="Y125" s="268"/>
      <c r="Z125" s="3"/>
      <c r="AA125" s="3"/>
      <c r="AB125" s="3"/>
      <c r="AC125" s="3"/>
      <c r="AD125" s="268"/>
      <c r="AE125" s="268"/>
      <c r="AF125" s="268"/>
    </row>
    <row r="126" spans="1:32" ht="15.75" thickBot="1" x14ac:dyDescent="0.3">
      <c r="A126" s="3"/>
      <c r="B126" s="3"/>
      <c r="C126" s="3"/>
      <c r="D126" s="3"/>
      <c r="E126" s="3"/>
      <c r="F126" s="59"/>
      <c r="G126" s="494"/>
      <c r="H126" s="495"/>
      <c r="I126" s="495"/>
      <c r="J126" s="496"/>
      <c r="K126" s="3"/>
      <c r="L126" s="3"/>
      <c r="M126" s="494"/>
      <c r="N126" s="495"/>
      <c r="O126" s="495"/>
      <c r="P126" s="496"/>
      <c r="Q126" s="51"/>
      <c r="R126" s="65"/>
      <c r="S126" s="494"/>
      <c r="T126" s="495"/>
      <c r="U126" s="495"/>
      <c r="V126" s="496"/>
      <c r="W126" s="3"/>
      <c r="X126" s="3"/>
      <c r="Y126" s="268"/>
      <c r="Z126" s="3"/>
      <c r="AA126" s="3"/>
      <c r="AB126" s="3"/>
      <c r="AC126" s="3"/>
      <c r="AD126" s="268"/>
      <c r="AE126" s="268"/>
      <c r="AF126" s="268"/>
    </row>
    <row r="127" spans="1:32" x14ac:dyDescent="0.25">
      <c r="A127" s="3"/>
      <c r="B127" s="3"/>
      <c r="C127" s="3"/>
      <c r="D127" s="3"/>
      <c r="E127" s="3"/>
      <c r="F127" s="59"/>
      <c r="G127" s="172" t="s">
        <v>6</v>
      </c>
      <c r="H127" s="173"/>
      <c r="I127" s="174"/>
      <c r="J127" s="169">
        <f>IF(ISERROR(SUM($G89:$V89)/(16-COUNTBLANK('Datos Curso'!$C$20:$C$35))), "",(SUM($G89:$V89)/(16-COUNTBLANK('Datos Curso'!$C$20:$C$35))))</f>
        <v>0.27350427350427348</v>
      </c>
      <c r="K127" s="3"/>
      <c r="L127" s="3"/>
      <c r="M127" s="172" t="s">
        <v>6</v>
      </c>
      <c r="N127" s="173"/>
      <c r="O127" s="173"/>
      <c r="P127" s="169">
        <f>IF(ISERROR(SUM($G99:$V99)/(16-COUNTBLANK('Datos Curso'!$C$20:$C$35))), "",(SUM($G99:$V99)/(16-COUNTBLANK('Datos Curso'!$C$20:$C$35))))</f>
        <v>0.33777777777777779</v>
      </c>
      <c r="Q127" s="66"/>
      <c r="R127" s="67"/>
      <c r="S127" s="172" t="s">
        <v>6</v>
      </c>
      <c r="T127" s="173"/>
      <c r="U127" s="173"/>
      <c r="V127" s="169">
        <f>IF(ISERROR(SUM($G109:$V109)/(16-COUNTBLANK('Datos Curso'!$C$20:$C$35))), "",(SUM($G109:$V109)/(16-COUNTBLANK('Datos Curso'!$C$20:$C$35))))</f>
        <v>0.31481481481481483</v>
      </c>
      <c r="W127" s="3"/>
      <c r="X127" s="3"/>
      <c r="Y127" s="268"/>
      <c r="Z127" s="3"/>
      <c r="AA127" s="3"/>
      <c r="AB127" s="3"/>
      <c r="AC127" s="3"/>
      <c r="AD127" s="268"/>
      <c r="AE127" s="268"/>
      <c r="AF127" s="268"/>
    </row>
    <row r="128" spans="1:32" x14ac:dyDescent="0.25">
      <c r="A128" s="3"/>
      <c r="B128" s="3"/>
      <c r="C128" s="3"/>
      <c r="D128" s="3"/>
      <c r="E128" s="3"/>
      <c r="F128" s="59"/>
      <c r="G128" s="68" t="s">
        <v>7</v>
      </c>
      <c r="H128" s="69"/>
      <c r="I128" s="70"/>
      <c r="J128" s="71">
        <f>IF(ISERROR(SUM($G90:$V90)/(16-COUNTBLANK('Datos Curso'!$C$20:$C$35))), "",(SUM($G90:$V90)/(16-COUNTBLANK('Datos Curso'!$C$20:$C$35))))</f>
        <v>0.68803418803418814</v>
      </c>
      <c r="K128" s="3"/>
      <c r="L128" s="3"/>
      <c r="M128" s="68" t="s">
        <v>7</v>
      </c>
      <c r="N128" s="69"/>
      <c r="O128" s="69"/>
      <c r="P128" s="71">
        <f>IF(ISERROR(SUM($G100:$V100)/(16-COUNTBLANK('Datos Curso'!$C$20:$C$35))), "",(SUM($G100:$V100)/(16-COUNTBLANK('Datos Curso'!$C$20:$C$35))))</f>
        <v>0.45777777777777778</v>
      </c>
      <c r="Q128" s="66"/>
      <c r="R128" s="67"/>
      <c r="S128" s="68" t="s">
        <v>7</v>
      </c>
      <c r="T128" s="69"/>
      <c r="U128" s="69"/>
      <c r="V128" s="71">
        <f>IF(ISERROR(SUM($G110:$V110)/(16-COUNTBLANK('Datos Curso'!$C$20:$C$35))), "",(SUM($G110:$V110)/(16-COUNTBLANK('Datos Curso'!$C$20:$C$35))))</f>
        <v>0.3888888888888889</v>
      </c>
      <c r="W128" s="3"/>
      <c r="X128" s="3"/>
      <c r="Y128" s="268"/>
      <c r="Z128" s="3"/>
      <c r="AA128" s="3"/>
      <c r="AB128" s="3"/>
      <c r="AC128" s="3"/>
      <c r="AD128" s="268"/>
      <c r="AE128" s="268"/>
      <c r="AF128" s="268"/>
    </row>
    <row r="129" spans="1:32" x14ac:dyDescent="0.25">
      <c r="A129" s="3"/>
      <c r="B129" s="3"/>
      <c r="C129" s="3"/>
      <c r="D129" s="3"/>
      <c r="E129" s="3"/>
      <c r="F129" s="59"/>
      <c r="G129" s="72" t="s">
        <v>8</v>
      </c>
      <c r="H129" s="73"/>
      <c r="I129" s="74"/>
      <c r="J129" s="75">
        <f>IF(ISERROR(SUM($G91:$V91)/(16-COUNTBLANK('Datos Curso'!$C$20:$C$35))), "",(SUM($G91:$V91)/(16-COUNTBLANK('Datos Curso'!$C$20:$C$35))))</f>
        <v>3.8461538461538464E-2</v>
      </c>
      <c r="K129" s="3"/>
      <c r="L129" s="3"/>
      <c r="M129" s="72" t="s">
        <v>8</v>
      </c>
      <c r="N129" s="73"/>
      <c r="O129" s="73"/>
      <c r="P129" s="170">
        <f>IF(ISERROR(SUM($G101:$V101)/(16-COUNTBLANK('Datos Curso'!$C$20:$C$35))), "",(SUM($G101:$V101)/(16-COUNTBLANK('Datos Curso'!$C$20:$C$35))))</f>
        <v>0.20444444444444446</v>
      </c>
      <c r="Q129" s="67"/>
      <c r="R129" s="67"/>
      <c r="S129" s="72" t="s">
        <v>8</v>
      </c>
      <c r="T129" s="73"/>
      <c r="U129" s="73"/>
      <c r="V129" s="170">
        <f>IF(ISERROR(SUM($G111:$V111)/(16-COUNTBLANK('Datos Curso'!$C$20:$C$35))), "",(SUM($G111:$V111)/(16-COUNTBLANK('Datos Curso'!$C$20:$C$35))))</f>
        <v>0.29629629629629628</v>
      </c>
      <c r="W129" s="3"/>
      <c r="X129" s="3"/>
      <c r="Y129" s="268"/>
      <c r="Z129" s="3"/>
      <c r="AA129" s="3"/>
      <c r="AB129" s="3"/>
      <c r="AC129" s="3"/>
      <c r="AD129" s="268"/>
      <c r="AE129" s="268"/>
      <c r="AF129" s="268"/>
    </row>
    <row r="130" spans="1:32" ht="15.75" thickBot="1" x14ac:dyDescent="0.3">
      <c r="A130" s="3"/>
      <c r="B130" s="3"/>
      <c r="C130" s="3"/>
      <c r="D130" s="3"/>
      <c r="E130" s="3"/>
      <c r="F130" s="59"/>
      <c r="G130" s="76" t="s">
        <v>9</v>
      </c>
      <c r="H130" s="77"/>
      <c r="I130" s="78"/>
      <c r="J130" s="79">
        <f>IF(ISERROR(SUM($G92:$V92)/(16-COUNTBLANK('Datos Curso'!$C$20:$C$35))), "",(SUM($G92:$V92)/(16-COUNTBLANK('Datos Curso'!$C$20:$C$35))))</f>
        <v>0</v>
      </c>
      <c r="K130" s="3"/>
      <c r="L130" s="3"/>
      <c r="M130" s="76" t="s">
        <v>9</v>
      </c>
      <c r="N130" s="77"/>
      <c r="O130" s="77"/>
      <c r="P130" s="171">
        <f>IF(ISERROR(SUM($G102:$V102)/(16-COUNTBLANK('Datos Curso'!$C$20:$C$35))), "",(SUM($G102:$V102)/(16-COUNTBLANK('Datos Curso'!$C$20:$C$35))))</f>
        <v>0</v>
      </c>
      <c r="Q130" s="66"/>
      <c r="R130" s="67"/>
      <c r="S130" s="76" t="s">
        <v>9</v>
      </c>
      <c r="T130" s="77"/>
      <c r="U130" s="77"/>
      <c r="V130" s="171">
        <f>IF(ISERROR(SUM($G112:$V112)/(16-COUNTBLANK('Datos Curso'!$C$20:$C$35))), "",(SUM($G112:$V112)/(16-COUNTBLANK('Datos Curso'!$C$20:$C$35))))</f>
        <v>0</v>
      </c>
      <c r="W130" s="3"/>
      <c r="X130" s="3"/>
      <c r="Y130" s="268"/>
      <c r="Z130" s="3"/>
      <c r="AA130" s="3"/>
      <c r="AB130" s="3"/>
      <c r="AC130" s="3"/>
      <c r="AD130" s="268"/>
      <c r="AE130" s="268"/>
      <c r="AF130" s="268"/>
    </row>
    <row r="131" spans="1:32" ht="15.75" thickBot="1" x14ac:dyDescent="0.3">
      <c r="A131" s="3"/>
      <c r="B131" s="3"/>
      <c r="C131" s="3"/>
      <c r="D131" s="3"/>
      <c r="E131" s="3"/>
      <c r="F131" s="3"/>
      <c r="G131" s="455" t="s">
        <v>44</v>
      </c>
      <c r="H131" s="456"/>
      <c r="I131" s="457"/>
      <c r="J131" s="80">
        <f>SUM(J127:J130)</f>
        <v>1.0000000000000002</v>
      </c>
      <c r="K131" s="3"/>
      <c r="L131" s="3"/>
      <c r="M131" s="455" t="s">
        <v>44</v>
      </c>
      <c r="N131" s="456"/>
      <c r="O131" s="457"/>
      <c r="P131" s="80">
        <f>SUM(P127:P130)</f>
        <v>1</v>
      </c>
      <c r="Q131" s="81"/>
      <c r="R131" s="82"/>
      <c r="S131" s="455" t="s">
        <v>44</v>
      </c>
      <c r="T131" s="456"/>
      <c r="U131" s="457"/>
      <c r="V131" s="83">
        <f>SUM(V127:V130)</f>
        <v>1</v>
      </c>
      <c r="W131" s="3"/>
      <c r="X131" s="3"/>
      <c r="Y131" s="268"/>
      <c r="Z131" s="3"/>
      <c r="AA131" s="3"/>
      <c r="AB131" s="3"/>
      <c r="AC131" s="3"/>
      <c r="AD131" s="268"/>
      <c r="AE131" s="268"/>
      <c r="AF131" s="268"/>
    </row>
  </sheetData>
  <sheetProtection password="C493" sheet="1" objects="1" scenarios="1"/>
  <mergeCells count="71">
    <mergeCell ref="R3:R10"/>
    <mergeCell ref="G3:G10"/>
    <mergeCell ref="H3:H10"/>
    <mergeCell ref="I3:I10"/>
    <mergeCell ref="J3:J10"/>
    <mergeCell ref="K3:K10"/>
    <mergeCell ref="L3:L10"/>
    <mergeCell ref="M3:M10"/>
    <mergeCell ref="N3:N10"/>
    <mergeCell ref="O3:O10"/>
    <mergeCell ref="P3:P10"/>
    <mergeCell ref="Q3:Q10"/>
    <mergeCell ref="AD6:AD10"/>
    <mergeCell ref="AE6:AE10"/>
    <mergeCell ref="AF6:AF10"/>
    <mergeCell ref="C7:F7"/>
    <mergeCell ref="W7:W10"/>
    <mergeCell ref="X7:X10"/>
    <mergeCell ref="Y7:Y10"/>
    <mergeCell ref="Z7:Z10"/>
    <mergeCell ref="C8:F8"/>
    <mergeCell ref="C9:F9"/>
    <mergeCell ref="S3:S10"/>
    <mergeCell ref="T3:T10"/>
    <mergeCell ref="U3:U10"/>
    <mergeCell ref="V3:V10"/>
    <mergeCell ref="AB6:AB10"/>
    <mergeCell ref="AC6:AC10"/>
    <mergeCell ref="C10:F10"/>
    <mergeCell ref="C11:D11"/>
    <mergeCell ref="B12:B37"/>
    <mergeCell ref="C12:D20"/>
    <mergeCell ref="E12:E14"/>
    <mergeCell ref="E15:E17"/>
    <mergeCell ref="E18:E20"/>
    <mergeCell ref="C21:D29"/>
    <mergeCell ref="E21:E24"/>
    <mergeCell ref="E25:E29"/>
    <mergeCell ref="C30:D37"/>
    <mergeCell ref="E30:E34"/>
    <mergeCell ref="E35:E37"/>
    <mergeCell ref="B39:B63"/>
    <mergeCell ref="C39:D51"/>
    <mergeCell ref="E39:E43"/>
    <mergeCell ref="E44:E48"/>
    <mergeCell ref="E49:E51"/>
    <mergeCell ref="C52:D63"/>
    <mergeCell ref="E52:E58"/>
    <mergeCell ref="E59:E63"/>
    <mergeCell ref="C65:D69"/>
    <mergeCell ref="E65:E69"/>
    <mergeCell ref="C70:D82"/>
    <mergeCell ref="E70:E73"/>
    <mergeCell ref="E74:E79"/>
    <mergeCell ref="E80:E82"/>
    <mergeCell ref="W3:AF3"/>
    <mergeCell ref="G131:I131"/>
    <mergeCell ref="M131:O131"/>
    <mergeCell ref="S131:U131"/>
    <mergeCell ref="B84:B92"/>
    <mergeCell ref="C84:E92"/>
    <mergeCell ref="B94:B102"/>
    <mergeCell ref="C94:E102"/>
    <mergeCell ref="B104:B112"/>
    <mergeCell ref="C104:E112"/>
    <mergeCell ref="B114:B122"/>
    <mergeCell ref="C114:E122"/>
    <mergeCell ref="G124:J126"/>
    <mergeCell ref="M124:P126"/>
    <mergeCell ref="S124:V126"/>
    <mergeCell ref="B65:B82"/>
  </mergeCells>
  <conditionalFormatting sqref="G12:V37">
    <cfRule type="cellIs" dxfId="15" priority="8" operator="equal">
      <formula>""</formula>
    </cfRule>
    <cfRule type="cellIs" dxfId="14" priority="9" operator="greaterThan">
      <formula>3</formula>
    </cfRule>
  </conditionalFormatting>
  <conditionalFormatting sqref="G39:V63">
    <cfRule type="cellIs" dxfId="13" priority="6" operator="equal">
      <formula>""</formula>
    </cfRule>
    <cfRule type="cellIs" dxfId="12" priority="7" operator="greaterThan">
      <formula>3</formula>
    </cfRule>
  </conditionalFormatting>
  <conditionalFormatting sqref="G65:V82">
    <cfRule type="cellIs" dxfId="11" priority="4" operator="equal">
      <formula>""</formula>
    </cfRule>
    <cfRule type="cellIs" dxfId="10" priority="5" operator="greaterThan">
      <formula>3</formula>
    </cfRule>
  </conditionalFormatting>
  <conditionalFormatting sqref="J131">
    <cfRule type="cellIs" dxfId="9" priority="3" operator="equal">
      <formula>1</formula>
    </cfRule>
  </conditionalFormatting>
  <conditionalFormatting sqref="P131">
    <cfRule type="cellIs" dxfId="8" priority="2" operator="equal">
      <formula>1</formula>
    </cfRule>
  </conditionalFormatting>
  <conditionalFormatting sqref="V131">
    <cfRule type="cellIs" dxfId="7" priority="1" operator="equal">
      <formula>1</formula>
    </cfRule>
  </conditionalFormatting>
  <pageMargins left="0.51181102362204722" right="0.51181102362204722" top="0.74803149606299213" bottom="0.74803149606299213" header="0.31496062992125984" footer="0.31496062992125984"/>
  <pageSetup scale="72"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1"/>
  <sheetViews>
    <sheetView showGridLines="0" zoomScaleNormal="100" workbookViewId="0">
      <pane ySplit="11" topLeftCell="A12" activePane="bottomLeft" state="frozen"/>
      <selection pane="bottomLeft" activeCell="K12" sqref="K12"/>
    </sheetView>
  </sheetViews>
  <sheetFormatPr baseColWidth="10" defaultRowHeight="15" x14ac:dyDescent="0.25"/>
  <cols>
    <col min="1" max="1" width="2.140625" style="101" customWidth="1"/>
    <col min="2" max="2" width="11.42578125" style="101" customWidth="1"/>
    <col min="3" max="3" width="6.42578125" style="101" customWidth="1"/>
    <col min="4" max="4" width="2.42578125" style="101" customWidth="1"/>
    <col min="5" max="5" width="9.85546875" style="101" customWidth="1"/>
    <col min="6" max="6" width="40.28515625" style="101" customWidth="1"/>
    <col min="7" max="9" width="3.42578125" style="101" customWidth="1"/>
    <col min="10" max="10" width="3.85546875" style="101" bestFit="1" customWidth="1"/>
    <col min="11" max="15" width="3.42578125" style="101" customWidth="1"/>
    <col min="16" max="16" width="4.140625" style="101" bestFit="1" customWidth="1"/>
    <col min="17" max="21" width="3.42578125" style="101" customWidth="1"/>
    <col min="22" max="22" width="4.140625" style="101" bestFit="1" customWidth="1"/>
    <col min="23" max="26" width="3.85546875" style="101" customWidth="1"/>
    <col min="27" max="27" width="1.85546875" style="101" customWidth="1"/>
    <col min="28" max="32" width="4.7109375" style="101" customWidth="1"/>
    <col min="33" max="16384" width="11.42578125" style="101"/>
  </cols>
  <sheetData>
    <row r="1" spans="1:32" ht="9" customHeight="1" thickBot="1" x14ac:dyDescent="0.3">
      <c r="A1" s="3"/>
      <c r="B1" s="268"/>
      <c r="C1" s="268"/>
      <c r="D1" s="268"/>
      <c r="E1" s="268"/>
      <c r="F1" s="2"/>
      <c r="G1" s="268"/>
      <c r="H1" s="268"/>
      <c r="I1" s="268"/>
      <c r="J1" s="268"/>
      <c r="K1" s="268"/>
      <c r="L1" s="268"/>
      <c r="M1" s="268"/>
      <c r="N1" s="268"/>
      <c r="O1" s="268"/>
      <c r="P1" s="268"/>
      <c r="Q1" s="268"/>
      <c r="R1" s="268"/>
      <c r="S1" s="268"/>
      <c r="T1" s="268"/>
      <c r="U1" s="268"/>
      <c r="V1" s="268"/>
      <c r="W1" s="268"/>
      <c r="X1" s="3"/>
      <c r="Y1" s="3"/>
      <c r="Z1" s="3"/>
      <c r="AA1" s="3"/>
      <c r="AB1" s="3"/>
      <c r="AC1" s="3"/>
      <c r="AD1" s="268"/>
      <c r="AE1" s="268"/>
      <c r="AF1" s="3"/>
    </row>
    <row r="2" spans="1:32" ht="15.75" thickBot="1" x14ac:dyDescent="0.3">
      <c r="A2" s="3"/>
      <c r="B2" s="4" t="s">
        <v>0</v>
      </c>
      <c r="C2" s="5"/>
      <c r="D2" s="5"/>
      <c r="E2" s="6"/>
      <c r="F2" s="7">
        <f>COUNTA('Datos Curso'!C20:C35)</f>
        <v>9</v>
      </c>
      <c r="G2" s="8">
        <v>1</v>
      </c>
      <c r="H2" s="9">
        <v>2</v>
      </c>
      <c r="I2" s="10">
        <v>3</v>
      </c>
      <c r="J2" s="9">
        <v>4</v>
      </c>
      <c r="K2" s="10">
        <v>5</v>
      </c>
      <c r="L2" s="9">
        <v>6</v>
      </c>
      <c r="M2" s="10">
        <v>7</v>
      </c>
      <c r="N2" s="9">
        <v>8</v>
      </c>
      <c r="O2" s="10">
        <v>9</v>
      </c>
      <c r="P2" s="9">
        <v>10</v>
      </c>
      <c r="Q2" s="10">
        <v>11</v>
      </c>
      <c r="R2" s="9">
        <v>12</v>
      </c>
      <c r="S2" s="10">
        <v>13</v>
      </c>
      <c r="T2" s="9">
        <v>14</v>
      </c>
      <c r="U2" s="10">
        <v>15</v>
      </c>
      <c r="V2" s="11">
        <v>16</v>
      </c>
      <c r="W2" s="268"/>
      <c r="X2" s="3"/>
      <c r="Y2" s="3"/>
      <c r="Z2" s="3"/>
      <c r="AA2" s="3"/>
      <c r="AB2" s="3"/>
      <c r="AC2" s="3"/>
      <c r="AD2" s="268"/>
      <c r="AE2" s="268"/>
      <c r="AF2" s="3"/>
    </row>
    <row r="3" spans="1:32" x14ac:dyDescent="0.25">
      <c r="A3" s="3"/>
      <c r="B3" s="131" t="s">
        <v>287</v>
      </c>
      <c r="C3" s="132"/>
      <c r="D3" s="132"/>
      <c r="E3" s="133"/>
      <c r="F3" s="336">
        <f>COUNTA('Indic PDS'!F4:F8)</f>
        <v>5</v>
      </c>
      <c r="G3" s="417" t="str">
        <f>CONCATENATE('Datos Curso'!$C20,"  ",'Datos Curso'!$E20,"  ",'Datos Curso'!$F20)</f>
        <v>Julieta  Brunet  Vidal</v>
      </c>
      <c r="H3" s="420" t="str">
        <f>CONCATENATE('Datos Curso'!$C21,"  ",'Datos Curso'!$E21,"  ",'Datos Curso'!$F21)</f>
        <v>Máximo  Martínez  Daza</v>
      </c>
      <c r="I3" s="417" t="str">
        <f>CONCATENATE('Datos Curso'!$C22,"  ",'Datos Curso'!$E22,"  ",'Datos Curso'!$F22)</f>
        <v>Cristian  Morales  Aranguis</v>
      </c>
      <c r="J3" s="420" t="str">
        <f>CONCATENATE('Datos Curso'!$C23,"  ",'Datos Curso'!$E23,"  ",'Datos Curso'!$F23)</f>
        <v>Ignacio   Ortega   Hidalgo</v>
      </c>
      <c r="K3" s="417" t="str">
        <f>CONCATENATE('Datos Curso'!$C24,"  ",'Datos Curso'!$E24,"  ",'Datos Curso'!$F24)</f>
        <v>Magdalena  Pérez   Garrido</v>
      </c>
      <c r="L3" s="420" t="str">
        <f>CONCATENATE('Datos Curso'!$C25,"  ",'Datos Curso'!$E25,"  ",'Datos Curso'!$F25)</f>
        <v>Matías   Riveros  Herrera</v>
      </c>
      <c r="M3" s="417" t="str">
        <f>CONCATENATE('Datos Curso'!$C26,"  ",'Datos Curso'!$E26,"  ",'Datos Curso'!$F26)</f>
        <v>Nicolás  Rojas   Gajardo</v>
      </c>
      <c r="N3" s="420" t="str">
        <f>CONCATENATE('Datos Curso'!$C27,"  ",'Datos Curso'!$E27,"  ",'Datos Curso'!$F27)</f>
        <v>Sofía   Sarabia  Ugalde</v>
      </c>
      <c r="O3" s="417" t="str">
        <f>CONCATENATE('Datos Curso'!$C28,"  ",'Datos Curso'!$E28,"  ",'Datos Curso'!$F28)</f>
        <v>Diego  Pavez  Arce</v>
      </c>
      <c r="P3" s="420" t="str">
        <f>CONCATENATE('Datos Curso'!$C29,"  ",'Datos Curso'!$E29,"  ",'Datos Curso'!$F29)</f>
        <v xml:space="preserve">    </v>
      </c>
      <c r="Q3" s="417" t="str">
        <f>CONCATENATE('Datos Curso'!$C30,"  ",'Datos Curso'!$E30,"  ",'Datos Curso'!$F30)</f>
        <v xml:space="preserve">    </v>
      </c>
      <c r="R3" s="420" t="str">
        <f>CONCATENATE('Datos Curso'!$C31,"  ",'Datos Curso'!$E31,"  ",'Datos Curso'!$F31)</f>
        <v xml:space="preserve">    </v>
      </c>
      <c r="S3" s="417" t="str">
        <f>CONCATENATE('Datos Curso'!$C32,"  ",'Datos Curso'!$E32,"  ",'Datos Curso'!$F32)</f>
        <v xml:space="preserve">    </v>
      </c>
      <c r="T3" s="420" t="str">
        <f>CONCATENATE('Datos Curso'!$C33,"  ",'Datos Curso'!$E33,"  ",'Datos Curso'!$F33)</f>
        <v xml:space="preserve">    </v>
      </c>
      <c r="U3" s="417" t="str">
        <f>CONCATENATE('Datos Curso'!$C34,"  ",'Datos Curso'!$E34,"  ",'Datos Curso'!$F34)</f>
        <v xml:space="preserve">    </v>
      </c>
      <c r="V3" s="506" t="str">
        <f>CONCATENATE('Datos Curso'!$C35,"  ",'Datos Curso'!$E35,"  ",'Datos Curso'!$F35)</f>
        <v xml:space="preserve">    </v>
      </c>
      <c r="W3" s="390" t="s">
        <v>304</v>
      </c>
      <c r="X3" s="391"/>
      <c r="Y3" s="391"/>
      <c r="Z3" s="391"/>
      <c r="AA3" s="391"/>
      <c r="AB3" s="391"/>
      <c r="AC3" s="391"/>
      <c r="AD3" s="391"/>
      <c r="AE3" s="391"/>
      <c r="AF3" s="391"/>
    </row>
    <row r="4" spans="1:32" x14ac:dyDescent="0.25">
      <c r="A4" s="3"/>
      <c r="B4" s="131" t="s">
        <v>288</v>
      </c>
      <c r="C4" s="132"/>
      <c r="D4" s="132"/>
      <c r="E4" s="133"/>
      <c r="F4" s="336">
        <f>COUNTA('Indic PDS'!F9:F16)</f>
        <v>8</v>
      </c>
      <c r="G4" s="418"/>
      <c r="H4" s="421"/>
      <c r="I4" s="418"/>
      <c r="J4" s="421"/>
      <c r="K4" s="418"/>
      <c r="L4" s="421"/>
      <c r="M4" s="418"/>
      <c r="N4" s="421"/>
      <c r="O4" s="418"/>
      <c r="P4" s="421"/>
      <c r="Q4" s="418"/>
      <c r="R4" s="421"/>
      <c r="S4" s="418"/>
      <c r="T4" s="421"/>
      <c r="U4" s="418"/>
      <c r="V4" s="507"/>
      <c r="W4" s="268"/>
      <c r="X4" s="3"/>
      <c r="Y4" s="3"/>
      <c r="Z4" s="3"/>
      <c r="AA4" s="3"/>
      <c r="AB4" s="3"/>
      <c r="AC4" s="3"/>
      <c r="AD4" s="268"/>
      <c r="AE4" s="268"/>
      <c r="AF4" s="3"/>
    </row>
    <row r="5" spans="1:32" ht="15.75" thickBot="1" x14ac:dyDescent="0.3">
      <c r="A5" s="3"/>
      <c r="B5" s="131" t="s">
        <v>289</v>
      </c>
      <c r="C5" s="132"/>
      <c r="D5" s="132"/>
      <c r="E5" s="133"/>
      <c r="F5" s="335">
        <f>COUNTA('Indic PDS'!F17:F24)</f>
        <v>8</v>
      </c>
      <c r="G5" s="418"/>
      <c r="H5" s="421"/>
      <c r="I5" s="418"/>
      <c r="J5" s="421"/>
      <c r="K5" s="418"/>
      <c r="L5" s="421"/>
      <c r="M5" s="418"/>
      <c r="N5" s="421"/>
      <c r="O5" s="418"/>
      <c r="P5" s="421"/>
      <c r="Q5" s="418"/>
      <c r="R5" s="421"/>
      <c r="S5" s="418"/>
      <c r="T5" s="421"/>
      <c r="U5" s="418"/>
      <c r="V5" s="507"/>
      <c r="W5" s="268"/>
      <c r="X5" s="268"/>
      <c r="Y5" s="268"/>
      <c r="Z5" s="268"/>
      <c r="AA5" s="3"/>
      <c r="AB5" s="268"/>
      <c r="AC5" s="268"/>
      <c r="AD5" s="268"/>
      <c r="AE5" s="268"/>
      <c r="AF5" s="3"/>
    </row>
    <row r="6" spans="1:32" ht="16.5" customHeight="1" thickBot="1" x14ac:dyDescent="0.3">
      <c r="A6" s="3"/>
      <c r="B6" s="134" t="s">
        <v>4</v>
      </c>
      <c r="C6" s="135"/>
      <c r="D6" s="135"/>
      <c r="E6" s="136"/>
      <c r="F6" s="12">
        <f>SUM(F3:F5)</f>
        <v>21</v>
      </c>
      <c r="G6" s="418"/>
      <c r="H6" s="421"/>
      <c r="I6" s="418"/>
      <c r="J6" s="421"/>
      <c r="K6" s="418"/>
      <c r="L6" s="421"/>
      <c r="M6" s="418"/>
      <c r="N6" s="421"/>
      <c r="O6" s="418"/>
      <c r="P6" s="421"/>
      <c r="Q6" s="418"/>
      <c r="R6" s="421"/>
      <c r="S6" s="418"/>
      <c r="T6" s="421"/>
      <c r="U6" s="418"/>
      <c r="V6" s="507"/>
      <c r="W6" s="168"/>
      <c r="X6" s="13"/>
      <c r="Y6" s="14"/>
      <c r="Z6" s="15"/>
      <c r="AA6" s="3"/>
      <c r="AB6" s="408" t="s">
        <v>10</v>
      </c>
      <c r="AC6" s="407" t="s">
        <v>265</v>
      </c>
      <c r="AD6" s="406" t="s">
        <v>266</v>
      </c>
      <c r="AE6" s="403" t="s">
        <v>13</v>
      </c>
      <c r="AF6" s="392" t="s">
        <v>29</v>
      </c>
    </row>
    <row r="7" spans="1:32" ht="15" customHeight="1" x14ac:dyDescent="0.25">
      <c r="A7" s="3"/>
      <c r="B7" s="100" t="s">
        <v>5</v>
      </c>
      <c r="C7" s="509" t="str">
        <f>CONCATENATE('Datos Curso'!C6," ",'Datos Curso'!D6)</f>
        <v>Tercer Trimestre</v>
      </c>
      <c r="D7" s="510"/>
      <c r="E7" s="510"/>
      <c r="F7" s="511"/>
      <c r="G7" s="418"/>
      <c r="H7" s="421"/>
      <c r="I7" s="418"/>
      <c r="J7" s="421"/>
      <c r="K7" s="418"/>
      <c r="L7" s="421"/>
      <c r="M7" s="418"/>
      <c r="N7" s="421"/>
      <c r="O7" s="418"/>
      <c r="P7" s="421"/>
      <c r="Q7" s="418"/>
      <c r="R7" s="421"/>
      <c r="S7" s="418"/>
      <c r="T7" s="421"/>
      <c r="U7" s="418"/>
      <c r="V7" s="507"/>
      <c r="W7" s="395" t="s">
        <v>6</v>
      </c>
      <c r="X7" s="397" t="s">
        <v>264</v>
      </c>
      <c r="Y7" s="399" t="s">
        <v>263</v>
      </c>
      <c r="Z7" s="401" t="s">
        <v>9</v>
      </c>
      <c r="AA7" s="3"/>
      <c r="AB7" s="409"/>
      <c r="AC7" s="397"/>
      <c r="AD7" s="399"/>
      <c r="AE7" s="404"/>
      <c r="AF7" s="393"/>
    </row>
    <row r="8" spans="1:32" x14ac:dyDescent="0.25">
      <c r="A8" s="3"/>
      <c r="B8" s="16" t="s">
        <v>14</v>
      </c>
      <c r="C8" s="512" t="str">
        <f>CONCATENATE('Datos Curso'!C9," ",'Datos Curso'!D9)</f>
        <v>Medio Mayor B</v>
      </c>
      <c r="D8" s="513"/>
      <c r="E8" s="513"/>
      <c r="F8" s="514"/>
      <c r="G8" s="418"/>
      <c r="H8" s="421"/>
      <c r="I8" s="418"/>
      <c r="J8" s="421"/>
      <c r="K8" s="418"/>
      <c r="L8" s="421"/>
      <c r="M8" s="418"/>
      <c r="N8" s="421"/>
      <c r="O8" s="418"/>
      <c r="P8" s="421"/>
      <c r="Q8" s="418"/>
      <c r="R8" s="421"/>
      <c r="S8" s="418"/>
      <c r="T8" s="421"/>
      <c r="U8" s="418"/>
      <c r="V8" s="507"/>
      <c r="W8" s="395"/>
      <c r="X8" s="397"/>
      <c r="Y8" s="399"/>
      <c r="Z8" s="401"/>
      <c r="AA8" s="3"/>
      <c r="AB8" s="409"/>
      <c r="AC8" s="397"/>
      <c r="AD8" s="399"/>
      <c r="AE8" s="404"/>
      <c r="AF8" s="393"/>
    </row>
    <row r="9" spans="1:32" x14ac:dyDescent="0.25">
      <c r="A9" s="3"/>
      <c r="B9" s="16" t="s">
        <v>15</v>
      </c>
      <c r="C9" s="512" t="str">
        <f>CONCATENATE('Datos Curso'!C12," ",'Datos Curso'!D12," ",'Datos Curso'!E12)</f>
        <v>Cecilia Muñoz Oses</v>
      </c>
      <c r="D9" s="513"/>
      <c r="E9" s="513"/>
      <c r="F9" s="514"/>
      <c r="G9" s="418"/>
      <c r="H9" s="421"/>
      <c r="I9" s="418"/>
      <c r="J9" s="421"/>
      <c r="K9" s="418"/>
      <c r="L9" s="421"/>
      <c r="M9" s="418"/>
      <c r="N9" s="421"/>
      <c r="O9" s="418"/>
      <c r="P9" s="421"/>
      <c r="Q9" s="418"/>
      <c r="R9" s="421"/>
      <c r="S9" s="418"/>
      <c r="T9" s="421"/>
      <c r="U9" s="418"/>
      <c r="V9" s="507"/>
      <c r="W9" s="395"/>
      <c r="X9" s="397"/>
      <c r="Y9" s="399"/>
      <c r="Z9" s="401"/>
      <c r="AA9" s="3"/>
      <c r="AB9" s="409"/>
      <c r="AC9" s="397"/>
      <c r="AD9" s="399"/>
      <c r="AE9" s="404"/>
      <c r="AF9" s="393"/>
    </row>
    <row r="10" spans="1:32" ht="15.75" thickBot="1" x14ac:dyDescent="0.3">
      <c r="A10" s="3"/>
      <c r="B10" s="16" t="s">
        <v>16</v>
      </c>
      <c r="C10" s="515" t="str">
        <f>CONCATENATE('Datos Curso'!C14," ",'Datos Curso'!D14," ",'Datos Curso'!E14)</f>
        <v>Francisca Araya Muñoz</v>
      </c>
      <c r="D10" s="516"/>
      <c r="E10" s="516"/>
      <c r="F10" s="517"/>
      <c r="G10" s="419"/>
      <c r="H10" s="422"/>
      <c r="I10" s="419"/>
      <c r="J10" s="422"/>
      <c r="K10" s="419"/>
      <c r="L10" s="422"/>
      <c r="M10" s="419"/>
      <c r="N10" s="422"/>
      <c r="O10" s="419"/>
      <c r="P10" s="422"/>
      <c r="Q10" s="419"/>
      <c r="R10" s="422"/>
      <c r="S10" s="419"/>
      <c r="T10" s="422"/>
      <c r="U10" s="419"/>
      <c r="V10" s="508"/>
      <c r="W10" s="396"/>
      <c r="X10" s="398"/>
      <c r="Y10" s="400"/>
      <c r="Z10" s="402"/>
      <c r="AA10" s="3"/>
      <c r="AB10" s="410"/>
      <c r="AC10" s="398"/>
      <c r="AD10" s="400"/>
      <c r="AE10" s="405"/>
      <c r="AF10" s="394"/>
    </row>
    <row r="11" spans="1:32" ht="15.75" thickBot="1" x14ac:dyDescent="0.3">
      <c r="A11" s="3"/>
      <c r="B11" s="137" t="s">
        <v>17</v>
      </c>
      <c r="C11" s="525" t="s">
        <v>18</v>
      </c>
      <c r="D11" s="526"/>
      <c r="E11" s="138" t="s">
        <v>19</v>
      </c>
      <c r="F11" s="226" t="s">
        <v>20</v>
      </c>
      <c r="G11" s="102"/>
      <c r="H11" s="17" t="s">
        <v>267</v>
      </c>
      <c r="I11" s="17"/>
      <c r="J11" s="17"/>
      <c r="L11" s="17" t="s">
        <v>268</v>
      </c>
      <c r="M11" s="17"/>
      <c r="N11" s="17"/>
      <c r="O11" s="17"/>
      <c r="Q11" s="17" t="s">
        <v>269</v>
      </c>
      <c r="R11" s="17"/>
      <c r="S11" s="17"/>
      <c r="T11" s="17"/>
      <c r="V11" s="17" t="s">
        <v>270</v>
      </c>
      <c r="W11" s="222"/>
      <c r="X11" s="222"/>
      <c r="Y11" s="18"/>
      <c r="Z11" s="18"/>
      <c r="AA11" s="3"/>
      <c r="AB11" s="18"/>
      <c r="AC11" s="18"/>
      <c r="AD11" s="18"/>
      <c r="AE11" s="18"/>
      <c r="AF11" s="3"/>
    </row>
    <row r="12" spans="1:32" ht="37.5" customHeight="1" x14ac:dyDescent="0.25">
      <c r="A12" s="3"/>
      <c r="B12" s="411" t="str">
        <f>'Indic PDS'!B4</f>
        <v>I. EVALUACIÓN DE PERSONALIDAD Y DESARROLLO SOCIAL</v>
      </c>
      <c r="C12" s="503" t="str">
        <f>'Indic PDS'!C4</f>
        <v>I. CRECIMIENTO Y AUTOAFIRMACION PERSONAL</v>
      </c>
      <c r="D12" s="527"/>
      <c r="E12" s="530" t="str">
        <f>'Indic PDS'!E4</f>
        <v>AUTOCONOCIMIENTO Y DESARROLLO INTELECTUAL</v>
      </c>
      <c r="F12" s="339" t="str">
        <f>'Indic PDS'!F4</f>
        <v>1.  Muestra confianza en si mismo</v>
      </c>
      <c r="G12" s="139">
        <v>2</v>
      </c>
      <c r="H12" s="139">
        <v>2</v>
      </c>
      <c r="I12" s="139">
        <v>3</v>
      </c>
      <c r="J12" s="139">
        <v>2</v>
      </c>
      <c r="K12" s="317">
        <v>2</v>
      </c>
      <c r="L12" s="317">
        <v>2</v>
      </c>
      <c r="M12" s="317">
        <v>2</v>
      </c>
      <c r="N12" s="317">
        <v>2</v>
      </c>
      <c r="O12" s="317">
        <v>2</v>
      </c>
      <c r="P12" s="317"/>
      <c r="Q12" s="317"/>
      <c r="R12" s="317"/>
      <c r="S12" s="317"/>
      <c r="T12" s="317"/>
      <c r="U12" s="317"/>
      <c r="V12" s="317"/>
      <c r="W12" s="227">
        <f t="shared" ref="W12:W32" si="0">COUNTIF($G12:$V12,"=3")</f>
        <v>1</v>
      </c>
      <c r="X12" s="20">
        <f t="shared" ref="X12:X32" si="1">COUNTIF($G12:$V12,"=2")</f>
        <v>8</v>
      </c>
      <c r="Y12" s="41">
        <f t="shared" ref="Y12:Y32" si="2">COUNTIF($G12:$V12,"=1")</f>
        <v>0</v>
      </c>
      <c r="Z12" s="21">
        <f t="shared" ref="Z12:Z32" si="3">COUNTIF($G12:$V12,"=0")</f>
        <v>0</v>
      </c>
      <c r="AA12" s="244"/>
      <c r="AB12" s="23">
        <f>IF(ISERROR(COUNTIF($G12:$V12,"=3")/(16-(COUNTBLANK('Datos Curso'!$C$20:$C$35)))),"",(COUNTIF($G12:$V12,"=3")/(16-(COUNTBLANK('Datos Curso'!$C$20:$C$35)))))</f>
        <v>0.1111111111111111</v>
      </c>
      <c r="AC12" s="24">
        <f>IF(ISERROR(COUNTIF($G12:$V12,"=2")/(16-COUNTBLANK('Datos Curso'!$C$20:$C$35))),"",(COUNTIF($G12:$V12,"=2")/(16-COUNTBLANK('Datos Curso'!$C$20:$C$35))))</f>
        <v>0.88888888888888884</v>
      </c>
      <c r="AD12" s="25">
        <f>IF(ISERROR(COUNTIF($G12:$V12,"=1")/(16-COUNTBLANK('Datos Curso'!$C$20:$C$35))), "",(COUNTIF($G12:$V12,"=1")/(16-COUNTBLANK('Datos Curso'!$C$20:$C$35))))</f>
        <v>0</v>
      </c>
      <c r="AE12" s="229">
        <f>IF(ISERROR(COUNTIF($G12:$V12,"=0")/(16-COUNTBLANK('Datos Curso'!$C$20:$C$35))), "",(COUNTIF($G12:$V12,"=0")/(16-COUNTBLANK('Datos Curso'!$C$20:$C$35))))</f>
        <v>0</v>
      </c>
      <c r="AF12" s="140">
        <f>SUM(AB12:AE12)</f>
        <v>1</v>
      </c>
    </row>
    <row r="13" spans="1:32" ht="37.5" customHeight="1" x14ac:dyDescent="0.25">
      <c r="A13" s="3"/>
      <c r="B13" s="412"/>
      <c r="C13" s="504"/>
      <c r="D13" s="528"/>
      <c r="E13" s="531"/>
      <c r="F13" s="338" t="str">
        <f>'Indic PDS'!F5</f>
        <v>2.  Reacciona Positivamente Frente a situaciones de conflicto</v>
      </c>
      <c r="G13" s="142">
        <v>2</v>
      </c>
      <c r="H13" s="142">
        <v>2</v>
      </c>
      <c r="I13" s="142">
        <v>2</v>
      </c>
      <c r="J13" s="142">
        <v>2</v>
      </c>
      <c r="K13" s="318">
        <v>2</v>
      </c>
      <c r="L13" s="318">
        <v>2</v>
      </c>
      <c r="M13" s="318">
        <v>2</v>
      </c>
      <c r="N13" s="318">
        <v>2</v>
      </c>
      <c r="O13" s="318">
        <v>2</v>
      </c>
      <c r="P13" s="318"/>
      <c r="Q13" s="318"/>
      <c r="R13" s="318"/>
      <c r="S13" s="318"/>
      <c r="T13" s="318"/>
      <c r="U13" s="318"/>
      <c r="V13" s="318"/>
      <c r="W13" s="223">
        <f t="shared" si="0"/>
        <v>0</v>
      </c>
      <c r="X13" s="42">
        <f t="shared" si="1"/>
        <v>9</v>
      </c>
      <c r="Y13" s="43">
        <f t="shared" si="2"/>
        <v>0</v>
      </c>
      <c r="Z13" s="44">
        <f t="shared" si="3"/>
        <v>0</v>
      </c>
      <c r="AA13" s="244"/>
      <c r="AB13" s="27">
        <f>IF(ISERROR(COUNTIF($G13:$V13,"=3")/(16-(COUNTBLANK('Datos Curso'!$C$20:$C$35)))),"",(COUNTIF($G13:$V13,"=3")/(16-(COUNTBLANK('Datos Curso'!$C$20:$C$35)))))</f>
        <v>0</v>
      </c>
      <c r="AC13" s="28">
        <f>IF(ISERROR(COUNTIF($G13:$V13,"=2")/(16-COUNTBLANK('Datos Curso'!$C$20:$C$35))),"",(COUNTIF($G13:$V13,"=2")/(16-COUNTBLANK('Datos Curso'!$C$20:$C$35))))</f>
        <v>1</v>
      </c>
      <c r="AD13" s="29">
        <f>IF(ISERROR(COUNTIF($G13:$V13,"=1")/(16-COUNTBLANK('Datos Curso'!$C$20:$C$35))), "",(COUNTIF($G13:$V13,"=1")/(16-COUNTBLANK('Datos Curso'!$C$20:$C$35))))</f>
        <v>0</v>
      </c>
      <c r="AE13" s="225">
        <f>IF(ISERROR(COUNTIF($G13:$V13,"=0")/(16-COUNTBLANK('Datos Curso'!$C$20:$C$35))), "",(COUNTIF($G13:$V13,"=0")/(16-COUNTBLANK('Datos Curso'!$C$20:$C$35))))</f>
        <v>0</v>
      </c>
      <c r="AF13" s="141">
        <f>SUM(AB13:AE13)</f>
        <v>1</v>
      </c>
    </row>
    <row r="14" spans="1:32" ht="37.5" customHeight="1" x14ac:dyDescent="0.25">
      <c r="A14" s="3"/>
      <c r="B14" s="412"/>
      <c r="C14" s="504"/>
      <c r="D14" s="528"/>
      <c r="E14" s="531"/>
      <c r="F14" s="338" t="str">
        <f>'Indic PDS'!F6</f>
        <v>3.  Reconoce sus errores</v>
      </c>
      <c r="G14" s="142">
        <v>2</v>
      </c>
      <c r="H14" s="142">
        <v>2</v>
      </c>
      <c r="I14" s="142">
        <v>2</v>
      </c>
      <c r="J14" s="142">
        <v>2</v>
      </c>
      <c r="K14" s="318">
        <v>2</v>
      </c>
      <c r="L14" s="318">
        <v>2</v>
      </c>
      <c r="M14" s="318">
        <v>2</v>
      </c>
      <c r="N14" s="318">
        <v>2</v>
      </c>
      <c r="O14" s="318">
        <v>2</v>
      </c>
      <c r="P14" s="318"/>
      <c r="Q14" s="318"/>
      <c r="R14" s="318"/>
      <c r="S14" s="318"/>
      <c r="T14" s="318"/>
      <c r="U14" s="318"/>
      <c r="V14" s="318"/>
      <c r="W14" s="223">
        <f t="shared" si="0"/>
        <v>0</v>
      </c>
      <c r="X14" s="42">
        <f t="shared" si="1"/>
        <v>9</v>
      </c>
      <c r="Y14" s="43">
        <f t="shared" si="2"/>
        <v>0</v>
      </c>
      <c r="Z14" s="44">
        <f t="shared" si="3"/>
        <v>0</v>
      </c>
      <c r="AA14" s="244"/>
      <c r="AB14" s="27">
        <f>IF(ISERROR(COUNTIF($G14:$V14,"=3")/(16-(COUNTBLANK('Datos Curso'!$C$20:$C$35)))),"",(COUNTIF($G14:$V14,"=3")/(16-(COUNTBLANK('Datos Curso'!$C$20:$C$35)))))</f>
        <v>0</v>
      </c>
      <c r="AC14" s="28">
        <f>IF(ISERROR(COUNTIF($G14:$V14,"=2")/(16-COUNTBLANK('Datos Curso'!$C$20:$C$35))),"",(COUNTIF($G14:$V14,"=2")/(16-COUNTBLANK('Datos Curso'!$C$20:$C$35))))</f>
        <v>1</v>
      </c>
      <c r="AD14" s="29">
        <f>IF(ISERROR(COUNTIF($G14:$V14,"=1")/(16-COUNTBLANK('Datos Curso'!$C$20:$C$35))), "",(COUNTIF($G14:$V14,"=1")/(16-COUNTBLANK('Datos Curso'!$C$20:$C$35))))</f>
        <v>0</v>
      </c>
      <c r="AE14" s="225">
        <f>IF(ISERROR(COUNTIF($G14:$V14,"=0")/(16-COUNTBLANK('Datos Curso'!$C$20:$C$35))), "",(COUNTIF($G14:$V14,"=0")/(16-COUNTBLANK('Datos Curso'!$C$20:$C$35))))</f>
        <v>0</v>
      </c>
      <c r="AF14" s="141">
        <f t="shared" ref="AF14:AF32" si="4">SUM(AB14:AE14)</f>
        <v>1</v>
      </c>
    </row>
    <row r="15" spans="1:32" ht="37.5" customHeight="1" x14ac:dyDescent="0.25">
      <c r="A15" s="3"/>
      <c r="B15" s="412"/>
      <c r="C15" s="504"/>
      <c r="D15" s="528"/>
      <c r="E15" s="531"/>
      <c r="F15" s="338" t="str">
        <f>'Indic PDS'!F7</f>
        <v>4.  Trata de corregir sus errores</v>
      </c>
      <c r="G15" s="142">
        <v>3</v>
      </c>
      <c r="H15" s="142">
        <v>3</v>
      </c>
      <c r="I15" s="142">
        <v>3</v>
      </c>
      <c r="J15" s="142">
        <v>3</v>
      </c>
      <c r="K15" s="318">
        <v>3</v>
      </c>
      <c r="L15" s="318">
        <v>3</v>
      </c>
      <c r="M15" s="318">
        <v>3</v>
      </c>
      <c r="N15" s="318">
        <v>3</v>
      </c>
      <c r="O15" s="318">
        <v>3</v>
      </c>
      <c r="P15" s="318"/>
      <c r="Q15" s="318"/>
      <c r="R15" s="318"/>
      <c r="S15" s="318"/>
      <c r="T15" s="318"/>
      <c r="U15" s="318"/>
      <c r="V15" s="318"/>
      <c r="W15" s="223">
        <f t="shared" si="0"/>
        <v>9</v>
      </c>
      <c r="X15" s="42">
        <f t="shared" si="1"/>
        <v>0</v>
      </c>
      <c r="Y15" s="43">
        <f t="shared" si="2"/>
        <v>0</v>
      </c>
      <c r="Z15" s="44">
        <f t="shared" si="3"/>
        <v>0</v>
      </c>
      <c r="AA15" s="244"/>
      <c r="AB15" s="27">
        <f>IF(ISERROR(COUNTIF($G15:$V15,"=3")/(16-(COUNTBLANK('Datos Curso'!$C$20:$C$35)))),"",(COUNTIF($G15:$V15,"=3")/(16-(COUNTBLANK('Datos Curso'!$C$20:$C$35)))))</f>
        <v>1</v>
      </c>
      <c r="AC15" s="28">
        <f>IF(ISERROR(COUNTIF($G15:$V15,"=2")/(16-COUNTBLANK('Datos Curso'!$C$20:$C$35))),"",(COUNTIF($G15:$V15,"=2")/(16-COUNTBLANK('Datos Curso'!$C$20:$C$35))))</f>
        <v>0</v>
      </c>
      <c r="AD15" s="29">
        <f>IF(ISERROR(COUNTIF($G15:$V15,"=1")/(16-COUNTBLANK('Datos Curso'!$C$20:$C$35))), "",(COUNTIF($G15:$V15,"=1")/(16-COUNTBLANK('Datos Curso'!$C$20:$C$35))))</f>
        <v>0</v>
      </c>
      <c r="AE15" s="225">
        <f>IF(ISERROR(COUNTIF($G15:$V15,"=0")/(16-COUNTBLANK('Datos Curso'!$C$20:$C$35))), "",(COUNTIF($G15:$V15,"=0")/(16-COUNTBLANK('Datos Curso'!$C$20:$C$35))))</f>
        <v>0</v>
      </c>
      <c r="AF15" s="141">
        <f t="shared" si="4"/>
        <v>1</v>
      </c>
    </row>
    <row r="16" spans="1:32" ht="37.5" customHeight="1" thickBot="1" x14ac:dyDescent="0.3">
      <c r="A16" s="3"/>
      <c r="B16" s="412"/>
      <c r="C16" s="505"/>
      <c r="D16" s="529"/>
      <c r="E16" s="532"/>
      <c r="F16" s="337" t="str">
        <f>'Indic PDS'!F8</f>
        <v>5.  Se esfuerza en su trabajo escolar</v>
      </c>
      <c r="G16" s="143">
        <v>3</v>
      </c>
      <c r="H16" s="143">
        <v>3</v>
      </c>
      <c r="I16" s="143">
        <v>3</v>
      </c>
      <c r="J16" s="143">
        <v>3</v>
      </c>
      <c r="K16" s="319">
        <v>3</v>
      </c>
      <c r="L16" s="319">
        <v>3</v>
      </c>
      <c r="M16" s="319">
        <v>3</v>
      </c>
      <c r="N16" s="319">
        <v>3</v>
      </c>
      <c r="O16" s="319">
        <v>3</v>
      </c>
      <c r="P16" s="319"/>
      <c r="Q16" s="319"/>
      <c r="R16" s="319"/>
      <c r="S16" s="319"/>
      <c r="T16" s="319"/>
      <c r="U16" s="319"/>
      <c r="V16" s="319"/>
      <c r="W16" s="228">
        <f t="shared" si="0"/>
        <v>9</v>
      </c>
      <c r="X16" s="45">
        <f t="shared" si="1"/>
        <v>0</v>
      </c>
      <c r="Y16" s="46">
        <f t="shared" si="2"/>
        <v>0</v>
      </c>
      <c r="Z16" s="47">
        <f t="shared" si="3"/>
        <v>0</v>
      </c>
      <c r="AA16" s="244"/>
      <c r="AB16" s="31">
        <f>IF(ISERROR(COUNTIF($G16:$V16,"=3")/(16-(COUNTBLANK('Datos Curso'!$C$20:$C$35)))),"",(COUNTIF($G16:$V16,"=3")/(16-(COUNTBLANK('Datos Curso'!$C$20:$C$35)))))</f>
        <v>1</v>
      </c>
      <c r="AC16" s="32">
        <f>IF(ISERROR(COUNTIF($G16:$V16,"=2")/(16-COUNTBLANK('Datos Curso'!$C$20:$C$35))),"",(COUNTIF($G16:$V16,"=2")/(16-COUNTBLANK('Datos Curso'!$C$20:$C$35))))</f>
        <v>0</v>
      </c>
      <c r="AD16" s="33">
        <f>IF(ISERROR(COUNTIF($G16:$V16,"=1")/(16-COUNTBLANK('Datos Curso'!$C$20:$C$35))), "",(COUNTIF($G16:$V16,"=1")/(16-COUNTBLANK('Datos Curso'!$C$20:$C$35))))</f>
        <v>0</v>
      </c>
      <c r="AE16" s="230">
        <f>IF(ISERROR(COUNTIF($G16:$V16,"=0")/(16-COUNTBLANK('Datos Curso'!$C$20:$C$35))), "",(COUNTIF($G16:$V16,"=0")/(16-COUNTBLANK('Datos Curso'!$C$20:$C$35))))</f>
        <v>0</v>
      </c>
      <c r="AF16" s="144">
        <f t="shared" si="4"/>
        <v>1</v>
      </c>
    </row>
    <row r="17" spans="1:32" ht="30.75" customHeight="1" x14ac:dyDescent="0.25">
      <c r="A17" s="3"/>
      <c r="B17" s="412"/>
      <c r="C17" s="497" t="str">
        <f>'Indic PDS'!C9</f>
        <v xml:space="preserve"> II.  FORMACION ETICA</v>
      </c>
      <c r="D17" s="498"/>
      <c r="E17" s="530" t="str">
        <f>'Indic PDS'!E9</f>
        <v>SOCIABILIDAD</v>
      </c>
      <c r="F17" s="339" t="str">
        <f>'Indic PDS'!F9</f>
        <v>6.  Participa de manera constructiva en el curso</v>
      </c>
      <c r="G17" s="139">
        <v>3</v>
      </c>
      <c r="H17" s="139">
        <v>3</v>
      </c>
      <c r="I17" s="139">
        <v>3</v>
      </c>
      <c r="J17" s="139">
        <v>3</v>
      </c>
      <c r="K17" s="317">
        <v>3</v>
      </c>
      <c r="L17" s="317">
        <v>3</v>
      </c>
      <c r="M17" s="317">
        <v>3</v>
      </c>
      <c r="N17" s="317">
        <v>3</v>
      </c>
      <c r="O17" s="317">
        <v>3</v>
      </c>
      <c r="P17" s="317"/>
      <c r="Q17" s="317"/>
      <c r="R17" s="317"/>
      <c r="S17" s="317"/>
      <c r="T17" s="317"/>
      <c r="U17" s="317"/>
      <c r="V17" s="317"/>
      <c r="W17" s="227">
        <f t="shared" si="0"/>
        <v>9</v>
      </c>
      <c r="X17" s="20">
        <f t="shared" si="1"/>
        <v>0</v>
      </c>
      <c r="Y17" s="41">
        <f t="shared" si="2"/>
        <v>0</v>
      </c>
      <c r="Z17" s="21">
        <f t="shared" si="3"/>
        <v>0</v>
      </c>
      <c r="AA17" s="244"/>
      <c r="AB17" s="23">
        <f>IF(ISERROR(COUNTIF($G17:$V17,"=3")/(16-(COUNTBLANK('Datos Curso'!$C$20:$C$35)))),"",(COUNTIF($G17:$V17,"=3")/(16-(COUNTBLANK('Datos Curso'!$C$20:$C$35)))))</f>
        <v>1</v>
      </c>
      <c r="AC17" s="24">
        <f>IF(ISERROR(COUNTIF($G17:$V17,"=2")/(16-COUNTBLANK('Datos Curso'!$C$20:$C$35))),"",(COUNTIF($G17:$V17,"=2")/(16-COUNTBLANK('Datos Curso'!$C$20:$C$35))))</f>
        <v>0</v>
      </c>
      <c r="AD17" s="25">
        <f>IF(ISERROR(COUNTIF($G17:$V17,"=1")/(16-COUNTBLANK('Datos Curso'!$C$20:$C$35))), "",(COUNTIF($G17:$V17,"=1")/(16-COUNTBLANK('Datos Curso'!$C$20:$C$35))))</f>
        <v>0</v>
      </c>
      <c r="AE17" s="229">
        <f>IF(ISERROR(COUNTIF($G17:$V17,"=0")/(16-COUNTBLANK('Datos Curso'!$C$20:$C$35))), "",(COUNTIF($G17:$V17,"=0")/(16-COUNTBLANK('Datos Curso'!$C$20:$C$35))))</f>
        <v>0</v>
      </c>
      <c r="AF17" s="140">
        <f t="shared" si="4"/>
        <v>1</v>
      </c>
    </row>
    <row r="18" spans="1:32" ht="30.75" customHeight="1" x14ac:dyDescent="0.25">
      <c r="A18" s="3"/>
      <c r="B18" s="412"/>
      <c r="C18" s="499"/>
      <c r="D18" s="500"/>
      <c r="E18" s="531"/>
      <c r="F18" s="338" t="str">
        <f>'Indic PDS'!F10</f>
        <v>7.  Es honesto(a) en su actuar</v>
      </c>
      <c r="G18" s="142">
        <v>2</v>
      </c>
      <c r="H18" s="142">
        <v>2</v>
      </c>
      <c r="I18" s="142">
        <v>2</v>
      </c>
      <c r="J18" s="142">
        <v>2</v>
      </c>
      <c r="K18" s="318">
        <v>2</v>
      </c>
      <c r="L18" s="318">
        <v>2</v>
      </c>
      <c r="M18" s="318">
        <v>2</v>
      </c>
      <c r="N18" s="318">
        <v>2</v>
      </c>
      <c r="O18" s="318">
        <v>2</v>
      </c>
      <c r="P18" s="318"/>
      <c r="Q18" s="318"/>
      <c r="R18" s="318"/>
      <c r="S18" s="318"/>
      <c r="T18" s="318"/>
      <c r="U18" s="318"/>
      <c r="V18" s="318"/>
      <c r="W18" s="223">
        <f t="shared" si="0"/>
        <v>0</v>
      </c>
      <c r="X18" s="42">
        <f t="shared" si="1"/>
        <v>9</v>
      </c>
      <c r="Y18" s="43">
        <f t="shared" si="2"/>
        <v>0</v>
      </c>
      <c r="Z18" s="44">
        <f t="shared" si="3"/>
        <v>0</v>
      </c>
      <c r="AA18" s="244"/>
      <c r="AB18" s="27">
        <f>IF(ISERROR(COUNTIF($G18:$V18,"=3")/(16-(COUNTBLANK('Datos Curso'!$C$20:$C$35)))),"",(COUNTIF($G18:$V18,"=3")/(16-(COUNTBLANK('Datos Curso'!$C$20:$C$35)))))</f>
        <v>0</v>
      </c>
      <c r="AC18" s="28">
        <f>IF(ISERROR(COUNTIF($G18:$V18,"=2")/(16-COUNTBLANK('Datos Curso'!$C$20:$C$35))),"",(COUNTIF($G18:$V18,"=2")/(16-COUNTBLANK('Datos Curso'!$C$20:$C$35))))</f>
        <v>1</v>
      </c>
      <c r="AD18" s="29">
        <f>IF(ISERROR(COUNTIF($G18:$V18,"=1")/(16-COUNTBLANK('Datos Curso'!$C$20:$C$35))), "",(COUNTIF($G18:$V18,"=1")/(16-COUNTBLANK('Datos Curso'!$C$20:$C$35))))</f>
        <v>0</v>
      </c>
      <c r="AE18" s="225">
        <f>IF(ISERROR(COUNTIF($G18:$V18,"=0")/(16-COUNTBLANK('Datos Curso'!$C$20:$C$35))), "",(COUNTIF($G18:$V18,"=0")/(16-COUNTBLANK('Datos Curso'!$C$20:$C$35))))</f>
        <v>0</v>
      </c>
      <c r="AF18" s="141">
        <f t="shared" si="4"/>
        <v>1</v>
      </c>
    </row>
    <row r="19" spans="1:32" ht="30.75" customHeight="1" x14ac:dyDescent="0.25">
      <c r="A19" s="3"/>
      <c r="B19" s="412"/>
      <c r="C19" s="499"/>
      <c r="D19" s="500"/>
      <c r="E19" s="531"/>
      <c r="F19" s="338" t="str">
        <f>'Indic PDS'!F11</f>
        <v>8.  Colabora en el trabajo en equipo</v>
      </c>
      <c r="G19" s="142">
        <v>2</v>
      </c>
      <c r="H19" s="142">
        <v>2</v>
      </c>
      <c r="I19" s="142">
        <v>2</v>
      </c>
      <c r="J19" s="142">
        <v>2</v>
      </c>
      <c r="K19" s="318">
        <v>2</v>
      </c>
      <c r="L19" s="318">
        <v>2</v>
      </c>
      <c r="M19" s="318">
        <v>2</v>
      </c>
      <c r="N19" s="318">
        <v>2</v>
      </c>
      <c r="O19" s="318">
        <v>2</v>
      </c>
      <c r="P19" s="318"/>
      <c r="Q19" s="318"/>
      <c r="R19" s="318"/>
      <c r="S19" s="318"/>
      <c r="T19" s="318"/>
      <c r="U19" s="318"/>
      <c r="V19" s="318"/>
      <c r="W19" s="223">
        <f t="shared" si="0"/>
        <v>0</v>
      </c>
      <c r="X19" s="42">
        <f t="shared" si="1"/>
        <v>9</v>
      </c>
      <c r="Y19" s="43">
        <f t="shared" si="2"/>
        <v>0</v>
      </c>
      <c r="Z19" s="44">
        <f t="shared" si="3"/>
        <v>0</v>
      </c>
      <c r="AA19" s="244"/>
      <c r="AB19" s="27">
        <f>IF(ISERROR(COUNTIF($G19:$V19,"=3")/(16-(COUNTBLANK('Datos Curso'!$C$20:$C$35)))),"",(COUNTIF($G19:$V19,"=3")/(16-(COUNTBLANK('Datos Curso'!$C$20:$C$35)))))</f>
        <v>0</v>
      </c>
      <c r="AC19" s="28">
        <f>IF(ISERROR(COUNTIF($G19:$V19,"=2")/(16-COUNTBLANK('Datos Curso'!$C$20:$C$35))),"",(COUNTIF($G19:$V19,"=2")/(16-COUNTBLANK('Datos Curso'!$C$20:$C$35))))</f>
        <v>1</v>
      </c>
      <c r="AD19" s="29">
        <f>IF(ISERROR(COUNTIF($G19:$V19,"=1")/(16-COUNTBLANK('Datos Curso'!$C$20:$C$35))), "",(COUNTIF($G19:$V19,"=1")/(16-COUNTBLANK('Datos Curso'!$C$20:$C$35))))</f>
        <v>0</v>
      </c>
      <c r="AE19" s="225">
        <f>IF(ISERROR(COUNTIF($G19:$V19,"=0")/(16-COUNTBLANK('Datos Curso'!$C$20:$C$35))), "",(COUNTIF($G19:$V19,"=0")/(16-COUNTBLANK('Datos Curso'!$C$20:$C$35))))</f>
        <v>0</v>
      </c>
      <c r="AF19" s="141">
        <f t="shared" si="4"/>
        <v>1</v>
      </c>
    </row>
    <row r="20" spans="1:32" ht="30.75" customHeight="1" x14ac:dyDescent="0.25">
      <c r="A20" s="3"/>
      <c r="B20" s="412"/>
      <c r="C20" s="499"/>
      <c r="D20" s="500"/>
      <c r="E20" s="531"/>
      <c r="F20" s="338" t="str">
        <f>'Indic PDS'!F12</f>
        <v>9.  Demuestra responsabilidad en el uso de recursos y materiales</v>
      </c>
      <c r="G20" s="142">
        <v>2</v>
      </c>
      <c r="H20" s="142">
        <v>2</v>
      </c>
      <c r="I20" s="142">
        <v>2</v>
      </c>
      <c r="J20" s="142">
        <v>2</v>
      </c>
      <c r="K20" s="318">
        <v>2</v>
      </c>
      <c r="L20" s="318">
        <v>2</v>
      </c>
      <c r="M20" s="318">
        <v>2</v>
      </c>
      <c r="N20" s="318">
        <v>2</v>
      </c>
      <c r="O20" s="318">
        <v>2</v>
      </c>
      <c r="P20" s="318"/>
      <c r="Q20" s="318"/>
      <c r="R20" s="318"/>
      <c r="S20" s="318"/>
      <c r="T20" s="318"/>
      <c r="U20" s="318"/>
      <c r="V20" s="318"/>
      <c r="W20" s="223">
        <f t="shared" si="0"/>
        <v>0</v>
      </c>
      <c r="X20" s="42">
        <f t="shared" si="1"/>
        <v>9</v>
      </c>
      <c r="Y20" s="43">
        <f t="shared" si="2"/>
        <v>0</v>
      </c>
      <c r="Z20" s="44">
        <f t="shared" si="3"/>
        <v>0</v>
      </c>
      <c r="AA20" s="244"/>
      <c r="AB20" s="27">
        <f>IF(ISERROR(COUNTIF($G20:$V20,"=3")/(16-(COUNTBLANK('Datos Curso'!$C$20:$C$35)))),"",(COUNTIF($G20:$V20,"=3")/(16-(COUNTBLANK('Datos Curso'!$C$20:$C$35)))))</f>
        <v>0</v>
      </c>
      <c r="AC20" s="28">
        <f>IF(ISERROR(COUNTIF($G20:$V20,"=2")/(16-COUNTBLANK('Datos Curso'!$C$20:$C$35))),"",(COUNTIF($G20:$V20,"=2")/(16-COUNTBLANK('Datos Curso'!$C$20:$C$35))))</f>
        <v>1</v>
      </c>
      <c r="AD20" s="29">
        <f>IF(ISERROR(COUNTIF($G20:$V20,"=1")/(16-COUNTBLANK('Datos Curso'!$C$20:$C$35))), "",(COUNTIF($G20:$V20,"=1")/(16-COUNTBLANK('Datos Curso'!$C$20:$C$35))))</f>
        <v>0</v>
      </c>
      <c r="AE20" s="225">
        <f>IF(ISERROR(COUNTIF($G20:$V20,"=0")/(16-COUNTBLANK('Datos Curso'!$C$20:$C$35))), "",(COUNTIF($G20:$V20,"=0")/(16-COUNTBLANK('Datos Curso'!$C$20:$C$35))))</f>
        <v>0</v>
      </c>
      <c r="AF20" s="141">
        <f t="shared" si="4"/>
        <v>1</v>
      </c>
    </row>
    <row r="21" spans="1:32" ht="30.75" customHeight="1" thickBot="1" x14ac:dyDescent="0.3">
      <c r="A21" s="3"/>
      <c r="B21" s="412"/>
      <c r="C21" s="499"/>
      <c r="D21" s="500"/>
      <c r="E21" s="532"/>
      <c r="F21" s="337" t="str">
        <f>'Indic PDS'!F13</f>
        <v>10. Acepta Opiniones distintas a la suya</v>
      </c>
      <c r="G21" s="143">
        <v>2</v>
      </c>
      <c r="H21" s="143">
        <v>2</v>
      </c>
      <c r="I21" s="143">
        <v>2</v>
      </c>
      <c r="J21" s="143">
        <v>2</v>
      </c>
      <c r="K21" s="319">
        <v>2</v>
      </c>
      <c r="L21" s="319">
        <v>2</v>
      </c>
      <c r="M21" s="319">
        <v>2</v>
      </c>
      <c r="N21" s="319">
        <v>2</v>
      </c>
      <c r="O21" s="319">
        <v>2</v>
      </c>
      <c r="P21" s="319"/>
      <c r="Q21" s="319"/>
      <c r="R21" s="319"/>
      <c r="S21" s="319"/>
      <c r="T21" s="319"/>
      <c r="U21" s="319"/>
      <c r="V21" s="319"/>
      <c r="W21" s="228">
        <f t="shared" si="0"/>
        <v>0</v>
      </c>
      <c r="X21" s="45">
        <f t="shared" si="1"/>
        <v>9</v>
      </c>
      <c r="Y21" s="46">
        <f t="shared" si="2"/>
        <v>0</v>
      </c>
      <c r="Z21" s="47">
        <f t="shared" si="3"/>
        <v>0</v>
      </c>
      <c r="AA21" s="244"/>
      <c r="AB21" s="31">
        <f>IF(ISERROR(COUNTIF($G21:$V21,"=3")/(16-(COUNTBLANK('Datos Curso'!$C$20:$C$35)))),"",(COUNTIF($G21:$V21,"=3")/(16-(COUNTBLANK('Datos Curso'!$C$20:$C$35)))))</f>
        <v>0</v>
      </c>
      <c r="AC21" s="32">
        <f>IF(ISERROR(COUNTIF($G21:$V21,"=2")/(16-COUNTBLANK('Datos Curso'!$C$20:$C$35))),"",(COUNTIF($G21:$V21,"=2")/(16-COUNTBLANK('Datos Curso'!$C$20:$C$35))))</f>
        <v>1</v>
      </c>
      <c r="AD21" s="33">
        <f>IF(ISERROR(COUNTIF($G21:$V21,"=1")/(16-COUNTBLANK('Datos Curso'!$C$20:$C$35))), "",(COUNTIF($G21:$V21,"=1")/(16-COUNTBLANK('Datos Curso'!$C$20:$C$35))))</f>
        <v>0</v>
      </c>
      <c r="AE21" s="230">
        <f>IF(ISERROR(COUNTIF($G21:$V21,"=0")/(16-COUNTBLANK('Datos Curso'!$C$20:$C$35))), "",(COUNTIF($G21:$V21,"=0")/(16-COUNTBLANK('Datos Curso'!$C$20:$C$35))))</f>
        <v>0</v>
      </c>
      <c r="AF21" s="144">
        <f t="shared" si="4"/>
        <v>1</v>
      </c>
    </row>
    <row r="22" spans="1:32" ht="30.75" customHeight="1" x14ac:dyDescent="0.25">
      <c r="A22" s="3"/>
      <c r="B22" s="412"/>
      <c r="C22" s="499"/>
      <c r="D22" s="500"/>
      <c r="E22" s="522" t="str">
        <f>'Indic PDS'!E14</f>
        <v>COSMOVISION PROYECTO INSTITUCIONAL</v>
      </c>
      <c r="F22" s="339" t="str">
        <f>'Indic PDS'!F14</f>
        <v xml:space="preserve">11. Participa respetuosamente en las actividades que organiza el  establecimiento: actos, efemérides, salidas
</v>
      </c>
      <c r="G22" s="139">
        <v>3</v>
      </c>
      <c r="H22" s="139">
        <v>3</v>
      </c>
      <c r="I22" s="139">
        <v>3</v>
      </c>
      <c r="J22" s="139">
        <v>3</v>
      </c>
      <c r="K22" s="317">
        <v>3</v>
      </c>
      <c r="L22" s="317">
        <v>3</v>
      </c>
      <c r="M22" s="317">
        <v>3</v>
      </c>
      <c r="N22" s="317">
        <v>3</v>
      </c>
      <c r="O22" s="317">
        <v>3</v>
      </c>
      <c r="P22" s="317"/>
      <c r="Q22" s="317"/>
      <c r="R22" s="317"/>
      <c r="S22" s="317"/>
      <c r="T22" s="317"/>
      <c r="U22" s="317"/>
      <c r="V22" s="317"/>
      <c r="W22" s="227">
        <f t="shared" si="0"/>
        <v>9</v>
      </c>
      <c r="X22" s="20">
        <f t="shared" si="1"/>
        <v>0</v>
      </c>
      <c r="Y22" s="41">
        <f t="shared" si="2"/>
        <v>0</v>
      </c>
      <c r="Z22" s="21">
        <f t="shared" si="3"/>
        <v>0</v>
      </c>
      <c r="AA22" s="244"/>
      <c r="AB22" s="23">
        <f>IF(ISERROR(COUNTIF($G22:$V22,"=3")/(16-(COUNTBLANK('Datos Curso'!$C$20:$C$35)))),"",(COUNTIF($G22:$V22,"=3")/(16-(COUNTBLANK('Datos Curso'!$C$20:$C$35)))))</f>
        <v>1</v>
      </c>
      <c r="AC22" s="24">
        <f>IF(ISERROR(COUNTIF($G22:$V22,"=2")/(16-COUNTBLANK('Datos Curso'!$C$20:$C$35))),"",(COUNTIF($G22:$V22,"=2")/(16-COUNTBLANK('Datos Curso'!$C$20:$C$35))))</f>
        <v>0</v>
      </c>
      <c r="AD22" s="25">
        <f>IF(ISERROR(COUNTIF($G22:$V22,"=1")/(16-COUNTBLANK('Datos Curso'!$C$20:$C$35))), "",(COUNTIF($G22:$V22,"=1")/(16-COUNTBLANK('Datos Curso'!$C$20:$C$35))))</f>
        <v>0</v>
      </c>
      <c r="AE22" s="229">
        <f>IF(ISERROR(COUNTIF($G22:$V22,"=0")/(16-COUNTBLANK('Datos Curso'!$C$20:$C$35))), "",(COUNTIF($G22:$V22,"=0")/(16-COUNTBLANK('Datos Curso'!$C$20:$C$35))))</f>
        <v>0</v>
      </c>
      <c r="AF22" s="140">
        <f t="shared" si="4"/>
        <v>1</v>
      </c>
    </row>
    <row r="23" spans="1:32" ht="30.75" customHeight="1" x14ac:dyDescent="0.25">
      <c r="A23" s="3"/>
      <c r="B23" s="412"/>
      <c r="C23" s="499"/>
      <c r="D23" s="500"/>
      <c r="E23" s="523"/>
      <c r="F23" s="338" t="str">
        <f>'Indic PDS'!F15</f>
        <v xml:space="preserve">12. Participa respetuosamente en las actividades de formación Ecológica
</v>
      </c>
      <c r="G23" s="142">
        <v>3</v>
      </c>
      <c r="H23" s="142">
        <v>3</v>
      </c>
      <c r="I23" s="142">
        <v>3</v>
      </c>
      <c r="J23" s="142">
        <v>3</v>
      </c>
      <c r="K23" s="318">
        <v>3</v>
      </c>
      <c r="L23" s="318">
        <v>3</v>
      </c>
      <c r="M23" s="318">
        <v>3</v>
      </c>
      <c r="N23" s="318">
        <v>3</v>
      </c>
      <c r="O23" s="318">
        <v>3</v>
      </c>
      <c r="P23" s="318"/>
      <c r="Q23" s="318"/>
      <c r="R23" s="318"/>
      <c r="S23" s="318"/>
      <c r="T23" s="318"/>
      <c r="U23" s="318"/>
      <c r="V23" s="318"/>
      <c r="W23" s="223">
        <f t="shared" si="0"/>
        <v>9</v>
      </c>
      <c r="X23" s="42">
        <f t="shared" si="1"/>
        <v>0</v>
      </c>
      <c r="Y23" s="43">
        <f t="shared" si="2"/>
        <v>0</v>
      </c>
      <c r="Z23" s="44">
        <f t="shared" si="3"/>
        <v>0</v>
      </c>
      <c r="AA23" s="244"/>
      <c r="AB23" s="27">
        <f>IF(ISERROR(COUNTIF($G23:$V23,"=3")/(16-(COUNTBLANK('Datos Curso'!$C$20:$C$35)))),"",(COUNTIF($G23:$V23,"=3")/(16-(COUNTBLANK('Datos Curso'!$C$20:$C$35)))))</f>
        <v>1</v>
      </c>
      <c r="AC23" s="28">
        <f>IF(ISERROR(COUNTIF($G23:$V23,"=2")/(16-COUNTBLANK('Datos Curso'!$C$20:$C$35))),"",(COUNTIF($G23:$V23,"=2")/(16-COUNTBLANK('Datos Curso'!$C$20:$C$35))))</f>
        <v>0</v>
      </c>
      <c r="AD23" s="29">
        <f>IF(ISERROR(COUNTIF($G23:$V23,"=1")/(16-COUNTBLANK('Datos Curso'!$C$20:$C$35))), "",(COUNTIF($G23:$V23,"=1")/(16-COUNTBLANK('Datos Curso'!$C$20:$C$35))))</f>
        <v>0</v>
      </c>
      <c r="AE23" s="225">
        <f>IF(ISERROR(COUNTIF($G23:$V23,"=0")/(16-COUNTBLANK('Datos Curso'!$C$20:$C$35))), "",(COUNTIF($G23:$V23,"=0")/(16-COUNTBLANK('Datos Curso'!$C$20:$C$35))))</f>
        <v>0</v>
      </c>
      <c r="AF23" s="141">
        <f t="shared" si="4"/>
        <v>1</v>
      </c>
    </row>
    <row r="24" spans="1:32" ht="30.75" customHeight="1" thickBot="1" x14ac:dyDescent="0.3">
      <c r="A24" s="3"/>
      <c r="B24" s="412"/>
      <c r="C24" s="501"/>
      <c r="D24" s="502"/>
      <c r="E24" s="524"/>
      <c r="F24" s="337" t="str">
        <f>'Indic PDS'!F16</f>
        <v>13. Demuestra una actitud solidaria con su entorno</v>
      </c>
      <c r="G24" s="143">
        <v>3</v>
      </c>
      <c r="H24" s="143">
        <v>3</v>
      </c>
      <c r="I24" s="143">
        <v>3</v>
      </c>
      <c r="J24" s="143">
        <v>3</v>
      </c>
      <c r="K24" s="319">
        <v>3</v>
      </c>
      <c r="L24" s="319">
        <v>3</v>
      </c>
      <c r="M24" s="319">
        <v>3</v>
      </c>
      <c r="N24" s="319">
        <v>3</v>
      </c>
      <c r="O24" s="319">
        <v>3</v>
      </c>
      <c r="P24" s="319"/>
      <c r="Q24" s="319"/>
      <c r="R24" s="319"/>
      <c r="S24" s="319"/>
      <c r="T24" s="319"/>
      <c r="U24" s="319"/>
      <c r="V24" s="319"/>
      <c r="W24" s="228">
        <f t="shared" si="0"/>
        <v>9</v>
      </c>
      <c r="X24" s="45">
        <f t="shared" si="1"/>
        <v>0</v>
      </c>
      <c r="Y24" s="46">
        <f t="shared" si="2"/>
        <v>0</v>
      </c>
      <c r="Z24" s="47">
        <f t="shared" si="3"/>
        <v>0</v>
      </c>
      <c r="AA24" s="244"/>
      <c r="AB24" s="31">
        <f>IF(ISERROR(COUNTIF($G24:$V24,"=3")/(16-(COUNTBLANK('Datos Curso'!$C$20:$C$35)))),"",(COUNTIF($G24:$V24,"=3")/(16-(COUNTBLANK('Datos Curso'!$C$20:$C$35)))))</f>
        <v>1</v>
      </c>
      <c r="AC24" s="32">
        <f>IF(ISERROR(COUNTIF($G24:$V24,"=2")/(16-COUNTBLANK('Datos Curso'!$C$20:$C$35))),"",(COUNTIF($G24:$V24,"=2")/(16-COUNTBLANK('Datos Curso'!$C$20:$C$35))))</f>
        <v>0</v>
      </c>
      <c r="AD24" s="33">
        <f>IF(ISERROR(COUNTIF($G24:$V24,"=1")/(16-COUNTBLANK('Datos Curso'!$C$20:$C$35))), "",(COUNTIF($G24:$V24,"=1")/(16-COUNTBLANK('Datos Curso'!$C$20:$C$35))))</f>
        <v>0</v>
      </c>
      <c r="AE24" s="230">
        <f>IF(ISERROR(COUNTIF($G24:$V24,"=0")/(16-COUNTBLANK('Datos Curso'!$C$20:$C$35))), "",(COUNTIF($G24:$V24,"=0")/(16-COUNTBLANK('Datos Curso'!$C$20:$C$35))))</f>
        <v>0</v>
      </c>
      <c r="AF24" s="144">
        <f t="shared" si="4"/>
        <v>1</v>
      </c>
    </row>
    <row r="25" spans="1:32" ht="42.75" customHeight="1" x14ac:dyDescent="0.25">
      <c r="A25" s="3"/>
      <c r="B25" s="412"/>
      <c r="C25" s="503" t="str">
        <f>'Indic PDS'!C17</f>
        <v>III. PERSONA Y SU ENTORNO</v>
      </c>
      <c r="D25" s="527"/>
      <c r="E25" s="523" t="str">
        <f>'Indic PDS'!E17</f>
        <v xml:space="preserve"> AFECTIVIDAD Y SEXUALIDAD</v>
      </c>
      <c r="F25" s="348" t="str">
        <f>'Indic PDS'!F17</f>
        <v>14. Expresa sus sentimientos asertivamente con quien lo rodea</v>
      </c>
      <c r="G25" s="349">
        <v>3</v>
      </c>
      <c r="H25" s="349">
        <v>3</v>
      </c>
      <c r="I25" s="349">
        <v>3</v>
      </c>
      <c r="J25" s="349">
        <v>3</v>
      </c>
      <c r="K25" s="350">
        <v>3</v>
      </c>
      <c r="L25" s="350">
        <v>3</v>
      </c>
      <c r="M25" s="350">
        <v>3</v>
      </c>
      <c r="N25" s="350">
        <v>3</v>
      </c>
      <c r="O25" s="350">
        <v>3</v>
      </c>
      <c r="P25" s="350"/>
      <c r="Q25" s="350"/>
      <c r="R25" s="350"/>
      <c r="S25" s="350"/>
      <c r="T25" s="350"/>
      <c r="U25" s="350"/>
      <c r="V25" s="350"/>
      <c r="W25" s="351">
        <f t="shared" si="0"/>
        <v>9</v>
      </c>
      <c r="X25" s="352">
        <f t="shared" si="1"/>
        <v>0</v>
      </c>
      <c r="Y25" s="353">
        <f t="shared" si="2"/>
        <v>0</v>
      </c>
      <c r="Z25" s="26">
        <f t="shared" si="3"/>
        <v>0</v>
      </c>
      <c r="AA25" s="244"/>
      <c r="AB25" s="23">
        <f>IF(ISERROR(COUNTIF($G25:$V25,"=3")/(16-(COUNTBLANK('Datos Curso'!$C$20:$C$35)))),"",(COUNTIF($G25:$V25,"=3")/(16-(COUNTBLANK('Datos Curso'!$C$20:$C$35)))))</f>
        <v>1</v>
      </c>
      <c r="AC25" s="24">
        <f>IF(ISERROR(COUNTIF($G25:$V25,"=2")/(16-COUNTBLANK('Datos Curso'!$C$20:$C$35))),"",(COUNTIF($G25:$V25,"=2")/(16-COUNTBLANK('Datos Curso'!$C$20:$C$35))))</f>
        <v>0</v>
      </c>
      <c r="AD25" s="25">
        <f>IF(ISERROR(COUNTIF($G25:$V25,"=1")/(16-COUNTBLANK('Datos Curso'!$C$20:$C$35))), "",(COUNTIF($G25:$V25,"=1")/(16-COUNTBLANK('Datos Curso'!$C$20:$C$35))))</f>
        <v>0</v>
      </c>
      <c r="AE25" s="229">
        <f>IF(ISERROR(COUNTIF($G25:$V25,"=0")/(16-COUNTBLANK('Datos Curso'!$C$20:$C$35))), "",(COUNTIF($G25:$V25,"=0")/(16-COUNTBLANK('Datos Curso'!$C$20:$C$35))))</f>
        <v>0</v>
      </c>
      <c r="AF25" s="140">
        <f t="shared" si="4"/>
        <v>1</v>
      </c>
    </row>
    <row r="26" spans="1:32" ht="32.25" customHeight="1" x14ac:dyDescent="0.25">
      <c r="A26" s="3"/>
      <c r="B26" s="412"/>
      <c r="C26" s="504"/>
      <c r="D26" s="528"/>
      <c r="E26" s="523"/>
      <c r="F26" s="338" t="str">
        <f>'Indic PDS'!F18</f>
        <v>15. Es respetuoso en el trato con todas las personas</v>
      </c>
      <c r="G26" s="142">
        <v>3</v>
      </c>
      <c r="H26" s="142">
        <v>3</v>
      </c>
      <c r="I26" s="142">
        <v>3</v>
      </c>
      <c r="J26" s="142">
        <v>3</v>
      </c>
      <c r="K26" s="318">
        <v>3</v>
      </c>
      <c r="L26" s="318">
        <v>3</v>
      </c>
      <c r="M26" s="318">
        <v>3</v>
      </c>
      <c r="N26" s="318">
        <v>3</v>
      </c>
      <c r="O26" s="318">
        <v>3</v>
      </c>
      <c r="P26" s="318"/>
      <c r="Q26" s="318"/>
      <c r="R26" s="318"/>
      <c r="S26" s="318"/>
      <c r="T26" s="318"/>
      <c r="U26" s="318"/>
      <c r="V26" s="318"/>
      <c r="W26" s="223">
        <f t="shared" si="0"/>
        <v>9</v>
      </c>
      <c r="X26" s="42">
        <f t="shared" si="1"/>
        <v>0</v>
      </c>
      <c r="Y26" s="43">
        <f t="shared" si="2"/>
        <v>0</v>
      </c>
      <c r="Z26" s="44">
        <f t="shared" si="3"/>
        <v>0</v>
      </c>
      <c r="AA26" s="244"/>
      <c r="AB26" s="27">
        <f>IF(ISERROR(COUNTIF($G26:$V26,"=3")/(16-(COUNTBLANK('Datos Curso'!$C$20:$C$35)))),"",(COUNTIF($G26:$V26,"=3")/(16-(COUNTBLANK('Datos Curso'!$C$20:$C$35)))))</f>
        <v>1</v>
      </c>
      <c r="AC26" s="28">
        <f>IF(ISERROR(COUNTIF($G26:$V26,"=2")/(16-COUNTBLANK('Datos Curso'!$C$20:$C$35))),"",(COUNTIF($G26:$V26,"=2")/(16-COUNTBLANK('Datos Curso'!$C$20:$C$35))))</f>
        <v>0</v>
      </c>
      <c r="AD26" s="29">
        <f>IF(ISERROR(COUNTIF($G26:$V26,"=1")/(16-COUNTBLANK('Datos Curso'!$C$20:$C$35))), "",(COUNTIF($G26:$V26,"=1")/(16-COUNTBLANK('Datos Curso'!$C$20:$C$35))))</f>
        <v>0</v>
      </c>
      <c r="AE26" s="225">
        <f>IF(ISERROR(COUNTIF($G26:$V26,"=0")/(16-COUNTBLANK('Datos Curso'!$C$20:$C$35))), "",(COUNTIF($G26:$V26,"=0")/(16-COUNTBLANK('Datos Curso'!$C$20:$C$35))))</f>
        <v>0</v>
      </c>
      <c r="AF26" s="141">
        <f t="shared" si="4"/>
        <v>1</v>
      </c>
    </row>
    <row r="27" spans="1:32" ht="32.25" customHeight="1" thickBot="1" x14ac:dyDescent="0.3">
      <c r="A27" s="3"/>
      <c r="B27" s="412"/>
      <c r="C27" s="504"/>
      <c r="D27" s="528"/>
      <c r="E27" s="523"/>
      <c r="F27" s="341" t="str">
        <f>'Indic PDS'!F19</f>
        <v>16. Pide ayuda cuando lo necesita</v>
      </c>
      <c r="G27" s="342">
        <v>3</v>
      </c>
      <c r="H27" s="342">
        <v>3</v>
      </c>
      <c r="I27" s="342">
        <v>3</v>
      </c>
      <c r="J27" s="342">
        <v>3</v>
      </c>
      <c r="K27" s="343">
        <v>3</v>
      </c>
      <c r="L27" s="343">
        <v>3</v>
      </c>
      <c r="M27" s="343">
        <v>3</v>
      </c>
      <c r="N27" s="343">
        <v>3</v>
      </c>
      <c r="O27" s="343">
        <v>3</v>
      </c>
      <c r="P27" s="343"/>
      <c r="Q27" s="343"/>
      <c r="R27" s="343"/>
      <c r="S27" s="343"/>
      <c r="T27" s="343"/>
      <c r="U27" s="343"/>
      <c r="V27" s="343"/>
      <c r="W27" s="344">
        <f t="shared" si="0"/>
        <v>9</v>
      </c>
      <c r="X27" s="345">
        <f t="shared" si="1"/>
        <v>0</v>
      </c>
      <c r="Y27" s="346">
        <f t="shared" si="2"/>
        <v>0</v>
      </c>
      <c r="Z27" s="347">
        <f t="shared" si="3"/>
        <v>0</v>
      </c>
      <c r="AA27" s="244"/>
      <c r="AB27" s="31">
        <f>IF(ISERROR(COUNTIF($G27:$V27,"=3")/(16-(COUNTBLANK('Datos Curso'!$C$20:$C$35)))),"",(COUNTIF($G27:$V27,"=3")/(16-(COUNTBLANK('Datos Curso'!$C$20:$C$35)))))</f>
        <v>1</v>
      </c>
      <c r="AC27" s="32">
        <f>IF(ISERROR(COUNTIF($G27:$V27,"=2")/(16-COUNTBLANK('Datos Curso'!$C$20:$C$35))),"",(COUNTIF($G27:$V27,"=2")/(16-COUNTBLANK('Datos Curso'!$C$20:$C$35))))</f>
        <v>0</v>
      </c>
      <c r="AD27" s="33">
        <f>IF(ISERROR(COUNTIF($G27:$V27,"=1")/(16-COUNTBLANK('Datos Curso'!$C$20:$C$35))), "",(COUNTIF($G27:$V27,"=1")/(16-COUNTBLANK('Datos Curso'!$C$20:$C$35))))</f>
        <v>0</v>
      </c>
      <c r="AE27" s="230">
        <f>IF(ISERROR(COUNTIF($G27:$V27,"=0")/(16-COUNTBLANK('Datos Curso'!$C$20:$C$35))), "",(COUNTIF($G27:$V27,"=0")/(16-COUNTBLANK('Datos Curso'!$C$20:$C$35))))</f>
        <v>0</v>
      </c>
      <c r="AF27" s="144">
        <f t="shared" si="4"/>
        <v>1</v>
      </c>
    </row>
    <row r="28" spans="1:32" ht="32.25" customHeight="1" x14ac:dyDescent="0.25">
      <c r="A28" s="3"/>
      <c r="B28" s="412"/>
      <c r="C28" s="504"/>
      <c r="D28" s="528"/>
      <c r="E28" s="522" t="str">
        <f>'Indic PDS'!E20</f>
        <v xml:space="preserve"> INSERCION SOCIAL</v>
      </c>
      <c r="F28" s="354" t="str">
        <f>'Indic PDS'!F20</f>
        <v>17. Es capaz de ponerse en el lugar del más necesitado</v>
      </c>
      <c r="G28" s="139">
        <v>3</v>
      </c>
      <c r="H28" s="139">
        <v>3</v>
      </c>
      <c r="I28" s="139">
        <v>3</v>
      </c>
      <c r="J28" s="139">
        <v>3</v>
      </c>
      <c r="K28" s="317">
        <v>3</v>
      </c>
      <c r="L28" s="317">
        <v>3</v>
      </c>
      <c r="M28" s="317">
        <v>3</v>
      </c>
      <c r="N28" s="317">
        <v>3</v>
      </c>
      <c r="O28" s="317">
        <v>3</v>
      </c>
      <c r="P28" s="317"/>
      <c r="Q28" s="317"/>
      <c r="R28" s="317"/>
      <c r="S28" s="317"/>
      <c r="T28" s="317"/>
      <c r="U28" s="317"/>
      <c r="V28" s="317"/>
      <c r="W28" s="227">
        <f t="shared" si="0"/>
        <v>9</v>
      </c>
      <c r="X28" s="20">
        <f t="shared" si="1"/>
        <v>0</v>
      </c>
      <c r="Y28" s="41">
        <f t="shared" si="2"/>
        <v>0</v>
      </c>
      <c r="Z28" s="21">
        <f t="shared" si="3"/>
        <v>0</v>
      </c>
      <c r="AA28" s="244"/>
      <c r="AB28" s="23">
        <f>IF(ISERROR(COUNTIF($G28:$V28,"=3")/(16-(COUNTBLANK('Datos Curso'!$C$20:$C$35)))),"",(COUNTIF($G28:$V28,"=3")/(16-(COUNTBLANK('Datos Curso'!$C$20:$C$35)))))</f>
        <v>1</v>
      </c>
      <c r="AC28" s="24">
        <f>IF(ISERROR(COUNTIF($G28:$V28,"=2")/(16-COUNTBLANK('Datos Curso'!$C$20:$C$35))),"",(COUNTIF($G28:$V28,"=2")/(16-COUNTBLANK('Datos Curso'!$C$20:$C$35))))</f>
        <v>0</v>
      </c>
      <c r="AD28" s="25">
        <f>IF(ISERROR(COUNTIF($G28:$V28,"=1")/(16-COUNTBLANK('Datos Curso'!$C$20:$C$35))), "",(COUNTIF($G28:$V28,"=1")/(16-COUNTBLANK('Datos Curso'!$C$20:$C$35))))</f>
        <v>0</v>
      </c>
      <c r="AE28" s="229">
        <f>IF(ISERROR(COUNTIF($G28:$V28,"=0")/(16-COUNTBLANK('Datos Curso'!$C$20:$C$35))), "",(COUNTIF($G28:$V28,"=0")/(16-COUNTBLANK('Datos Curso'!$C$20:$C$35))))</f>
        <v>0</v>
      </c>
      <c r="AF28" s="140">
        <f t="shared" si="4"/>
        <v>1</v>
      </c>
    </row>
    <row r="29" spans="1:32" ht="32.25" customHeight="1" thickBot="1" x14ac:dyDescent="0.3">
      <c r="A29" s="3"/>
      <c r="B29" s="412"/>
      <c r="C29" s="504"/>
      <c r="D29" s="528"/>
      <c r="E29" s="524"/>
      <c r="F29" s="337" t="str">
        <f>'Indic PDS'!F21</f>
        <v>18. Se interesa por las actividades del curso</v>
      </c>
      <c r="G29" s="143">
        <v>3</v>
      </c>
      <c r="H29" s="143">
        <v>3</v>
      </c>
      <c r="I29" s="143">
        <v>3</v>
      </c>
      <c r="J29" s="143">
        <v>3</v>
      </c>
      <c r="K29" s="319">
        <v>3</v>
      </c>
      <c r="L29" s="319">
        <v>3</v>
      </c>
      <c r="M29" s="319">
        <v>3</v>
      </c>
      <c r="N29" s="319">
        <v>3</v>
      </c>
      <c r="O29" s="319">
        <v>3</v>
      </c>
      <c r="P29" s="319"/>
      <c r="Q29" s="319"/>
      <c r="R29" s="319"/>
      <c r="S29" s="319"/>
      <c r="T29" s="319"/>
      <c r="U29" s="319"/>
      <c r="V29" s="319"/>
      <c r="W29" s="228">
        <f t="shared" si="0"/>
        <v>9</v>
      </c>
      <c r="X29" s="45">
        <f t="shared" si="1"/>
        <v>0</v>
      </c>
      <c r="Y29" s="46">
        <f t="shared" si="2"/>
        <v>0</v>
      </c>
      <c r="Z29" s="47">
        <f t="shared" si="3"/>
        <v>0</v>
      </c>
      <c r="AA29" s="244"/>
      <c r="AB29" s="31">
        <f>IF(ISERROR(COUNTIF($G29:$V29,"=3")/(16-(COUNTBLANK('Datos Curso'!$C$20:$C$35)))),"",(COUNTIF($G29:$V29,"=3")/(16-(COUNTBLANK('Datos Curso'!$C$20:$C$35)))))</f>
        <v>1</v>
      </c>
      <c r="AC29" s="32">
        <f>IF(ISERROR(COUNTIF($G29:$V29,"=2")/(16-COUNTBLANK('Datos Curso'!$C$20:$C$35))),"",(COUNTIF($G29:$V29,"=2")/(16-COUNTBLANK('Datos Curso'!$C$20:$C$35))))</f>
        <v>0</v>
      </c>
      <c r="AD29" s="33">
        <f>IF(ISERROR(COUNTIF($G29:$V29,"=1")/(16-COUNTBLANK('Datos Curso'!$C$20:$C$35))), "",(COUNTIF($G29:$V29,"=1")/(16-COUNTBLANK('Datos Curso'!$C$20:$C$35))))</f>
        <v>0</v>
      </c>
      <c r="AE29" s="230">
        <f>IF(ISERROR(COUNTIF($G29:$V29,"=0")/(16-COUNTBLANK('Datos Curso'!$C$20:$C$35))), "",(COUNTIF($G29:$V29,"=0")/(16-COUNTBLANK('Datos Curso'!$C$20:$C$35))))</f>
        <v>0</v>
      </c>
      <c r="AF29" s="144">
        <f t="shared" si="4"/>
        <v>1</v>
      </c>
    </row>
    <row r="30" spans="1:32" ht="32.25" customHeight="1" x14ac:dyDescent="0.25">
      <c r="A30" s="3"/>
      <c r="B30" s="412"/>
      <c r="C30" s="504"/>
      <c r="D30" s="528"/>
      <c r="E30" s="523" t="str">
        <f>'Indic PDS'!E22</f>
        <v>PROYECTO VITAL</v>
      </c>
      <c r="F30" s="348" t="str">
        <f>'Indic PDS'!F22</f>
        <v xml:space="preserve">19. Demuestra actitud de superación y de desarrollo de sus capacidades personales
</v>
      </c>
      <c r="G30" s="349">
        <v>2</v>
      </c>
      <c r="H30" s="349">
        <v>2</v>
      </c>
      <c r="I30" s="349">
        <v>2</v>
      </c>
      <c r="J30" s="349">
        <v>2</v>
      </c>
      <c r="K30" s="350">
        <v>2</v>
      </c>
      <c r="L30" s="350">
        <v>2</v>
      </c>
      <c r="M30" s="350">
        <v>2</v>
      </c>
      <c r="N30" s="350">
        <v>2</v>
      </c>
      <c r="O30" s="350">
        <v>2</v>
      </c>
      <c r="P30" s="350"/>
      <c r="Q30" s="350"/>
      <c r="R30" s="350"/>
      <c r="S30" s="350"/>
      <c r="T30" s="350"/>
      <c r="U30" s="350"/>
      <c r="V30" s="350"/>
      <c r="W30" s="351">
        <f t="shared" si="0"/>
        <v>0</v>
      </c>
      <c r="X30" s="352">
        <f t="shared" si="1"/>
        <v>9</v>
      </c>
      <c r="Y30" s="353">
        <f t="shared" si="2"/>
        <v>0</v>
      </c>
      <c r="Z30" s="26">
        <f t="shared" si="3"/>
        <v>0</v>
      </c>
      <c r="AA30" s="244"/>
      <c r="AB30" s="23">
        <f>IF(ISERROR(COUNTIF($G30:$V30,"=3")/(16-(COUNTBLANK('Datos Curso'!$C$20:$C$35)))),"",(COUNTIF($G30:$V30,"=3")/(16-(COUNTBLANK('Datos Curso'!$C$20:$C$35)))))</f>
        <v>0</v>
      </c>
      <c r="AC30" s="24">
        <f>IF(ISERROR(COUNTIF($G30:$V30,"=2")/(16-COUNTBLANK('Datos Curso'!$C$20:$C$35))),"",(COUNTIF($G30:$V30,"=2")/(16-COUNTBLANK('Datos Curso'!$C$20:$C$35))))</f>
        <v>1</v>
      </c>
      <c r="AD30" s="25">
        <f>IF(ISERROR(COUNTIF($G30:$V30,"=1")/(16-COUNTBLANK('Datos Curso'!$C$20:$C$35))), "",(COUNTIF($G30:$V30,"=1")/(16-COUNTBLANK('Datos Curso'!$C$20:$C$35))))</f>
        <v>0</v>
      </c>
      <c r="AE30" s="229">
        <f>IF(ISERROR(COUNTIF($G30:$V30,"=0")/(16-COUNTBLANK('Datos Curso'!$C$20:$C$35))), "",(COUNTIF($G30:$V30,"=0")/(16-COUNTBLANK('Datos Curso'!$C$20:$C$35))))</f>
        <v>0</v>
      </c>
      <c r="AF30" s="140">
        <f t="shared" si="4"/>
        <v>1</v>
      </c>
    </row>
    <row r="31" spans="1:32" ht="32.25" customHeight="1" x14ac:dyDescent="0.25">
      <c r="A31" s="3"/>
      <c r="B31" s="412"/>
      <c r="C31" s="504"/>
      <c r="D31" s="528"/>
      <c r="E31" s="523"/>
      <c r="F31" s="338" t="str">
        <f>'Indic PDS'!F23</f>
        <v>20. Demuestra coherencia entre sus valores y acciones habituales</v>
      </c>
      <c r="G31" s="142">
        <v>2</v>
      </c>
      <c r="H31" s="142">
        <v>2</v>
      </c>
      <c r="I31" s="142">
        <v>2</v>
      </c>
      <c r="J31" s="142">
        <v>2</v>
      </c>
      <c r="K31" s="318">
        <v>2</v>
      </c>
      <c r="L31" s="318">
        <v>2</v>
      </c>
      <c r="M31" s="318">
        <v>2</v>
      </c>
      <c r="N31" s="318">
        <v>2</v>
      </c>
      <c r="O31" s="318">
        <v>2</v>
      </c>
      <c r="P31" s="318"/>
      <c r="Q31" s="318"/>
      <c r="R31" s="318"/>
      <c r="S31" s="318"/>
      <c r="T31" s="318"/>
      <c r="U31" s="318"/>
      <c r="V31" s="318"/>
      <c r="W31" s="223">
        <f t="shared" si="0"/>
        <v>0</v>
      </c>
      <c r="X31" s="42">
        <f t="shared" si="1"/>
        <v>9</v>
      </c>
      <c r="Y31" s="43">
        <f t="shared" si="2"/>
        <v>0</v>
      </c>
      <c r="Z31" s="44">
        <f t="shared" si="3"/>
        <v>0</v>
      </c>
      <c r="AA31" s="244"/>
      <c r="AB31" s="27">
        <f>IF(ISERROR(COUNTIF($G31:$V31,"=3")/(16-(COUNTBLANK('Datos Curso'!$C$20:$C$35)))),"",(COUNTIF($G31:$V31,"=3")/(16-(COUNTBLANK('Datos Curso'!$C$20:$C$35)))))</f>
        <v>0</v>
      </c>
      <c r="AC31" s="28">
        <f>IF(ISERROR(COUNTIF($G31:$V31,"=2")/(16-COUNTBLANK('Datos Curso'!$C$20:$C$35))),"",(COUNTIF($G31:$V31,"=2")/(16-COUNTBLANK('Datos Curso'!$C$20:$C$35))))</f>
        <v>1</v>
      </c>
      <c r="AD31" s="29">
        <f>IF(ISERROR(COUNTIF($G31:$V31,"=1")/(16-COUNTBLANK('Datos Curso'!$C$20:$C$35))), "",(COUNTIF($G31:$V31,"=1")/(16-COUNTBLANK('Datos Curso'!$C$20:$C$35))))</f>
        <v>0</v>
      </c>
      <c r="AE31" s="225">
        <f>IF(ISERROR(COUNTIF($G31:$V31,"=0")/(16-COUNTBLANK('Datos Curso'!$C$20:$C$35))), "",(COUNTIF($G31:$V31,"=0")/(16-COUNTBLANK('Datos Curso'!$C$20:$C$35))))</f>
        <v>0</v>
      </c>
      <c r="AF31" s="141">
        <f t="shared" si="4"/>
        <v>1</v>
      </c>
    </row>
    <row r="32" spans="1:32" ht="32.25" customHeight="1" thickBot="1" x14ac:dyDescent="0.3">
      <c r="A32" s="3"/>
      <c r="B32" s="413"/>
      <c r="C32" s="505"/>
      <c r="D32" s="529"/>
      <c r="E32" s="524"/>
      <c r="F32" s="337" t="str">
        <f>'Indic PDS'!F24</f>
        <v>21. Es autónomo en el cumplimiento de sus responsabilidades</v>
      </c>
      <c r="G32" s="143">
        <v>2</v>
      </c>
      <c r="H32" s="143">
        <v>2</v>
      </c>
      <c r="I32" s="143">
        <v>2</v>
      </c>
      <c r="J32" s="143">
        <v>2</v>
      </c>
      <c r="K32" s="319">
        <v>2</v>
      </c>
      <c r="L32" s="319">
        <v>2</v>
      </c>
      <c r="M32" s="319">
        <v>2</v>
      </c>
      <c r="N32" s="319">
        <v>2</v>
      </c>
      <c r="O32" s="319">
        <v>2</v>
      </c>
      <c r="P32" s="319"/>
      <c r="Q32" s="319"/>
      <c r="R32" s="319"/>
      <c r="S32" s="319"/>
      <c r="T32" s="319"/>
      <c r="U32" s="319"/>
      <c r="V32" s="319"/>
      <c r="W32" s="228">
        <f t="shared" si="0"/>
        <v>0</v>
      </c>
      <c r="X32" s="45">
        <f t="shared" si="1"/>
        <v>9</v>
      </c>
      <c r="Y32" s="46">
        <f t="shared" si="2"/>
        <v>0</v>
      </c>
      <c r="Z32" s="47">
        <f t="shared" si="3"/>
        <v>0</v>
      </c>
      <c r="AA32" s="244"/>
      <c r="AB32" s="31">
        <f>IF(ISERROR(COUNTIF($G32:$V32,"=3")/(16-(COUNTBLANK('Datos Curso'!$C$20:$C$35)))),"",(COUNTIF($G32:$V32,"=3")/(16-(COUNTBLANK('Datos Curso'!$C$20:$C$35)))))</f>
        <v>0</v>
      </c>
      <c r="AC32" s="32">
        <f>IF(ISERROR(COUNTIF($G32:$V32,"=2")/(16-COUNTBLANK('Datos Curso'!$C$20:$C$35))),"",(COUNTIF($G32:$V32,"=2")/(16-COUNTBLANK('Datos Curso'!$C$20:$C$35))))</f>
        <v>1</v>
      </c>
      <c r="AD32" s="33">
        <f>IF(ISERROR(COUNTIF($G32:$V32,"=1")/(16-COUNTBLANK('Datos Curso'!$C$20:$C$35))), "",(COUNTIF($G32:$V32,"=1")/(16-COUNTBLANK('Datos Curso'!$C$20:$C$35))))</f>
        <v>0</v>
      </c>
      <c r="AE32" s="230">
        <f>IF(ISERROR(COUNTIF($G32:$V32,"=0")/(16-COUNTBLANK('Datos Curso'!$C$20:$C$35))), "",(COUNTIF($G32:$V32,"=0")/(16-COUNTBLANK('Datos Curso'!$C$20:$C$35))))</f>
        <v>0</v>
      </c>
      <c r="AF32" s="144">
        <f t="shared" si="4"/>
        <v>1</v>
      </c>
    </row>
    <row r="33" spans="1:32" ht="15.75" thickBot="1" x14ac:dyDescent="0.3">
      <c r="A33" s="22"/>
      <c r="B33" s="34"/>
      <c r="C33" s="34"/>
      <c r="D33" s="34"/>
      <c r="E33" s="35"/>
      <c r="F33" s="36"/>
      <c r="G33" s="37"/>
      <c r="H33" s="37"/>
      <c r="I33" s="37"/>
      <c r="J33" s="37"/>
      <c r="K33" s="145"/>
      <c r="L33" s="145"/>
      <c r="M33" s="145"/>
      <c r="N33" s="145"/>
      <c r="O33" s="145"/>
      <c r="P33" s="145"/>
      <c r="Q33" s="145"/>
      <c r="R33" s="145"/>
      <c r="S33" s="145"/>
      <c r="T33" s="145"/>
      <c r="U33" s="145"/>
      <c r="V33" s="146"/>
      <c r="W33" s="38"/>
      <c r="X33" s="38"/>
      <c r="Y33" s="38"/>
      <c r="Z33" s="38"/>
      <c r="AA33" s="39"/>
      <c r="AB33" s="40"/>
      <c r="AC33" s="40"/>
      <c r="AD33" s="40"/>
      <c r="AE33" s="40"/>
      <c r="AF33" s="39"/>
    </row>
    <row r="34" spans="1:32" x14ac:dyDescent="0.25">
      <c r="A34" s="3"/>
      <c r="B34" s="458" t="s">
        <v>290</v>
      </c>
      <c r="C34" s="461"/>
      <c r="D34" s="462"/>
      <c r="E34" s="462"/>
      <c r="F34" s="149" t="s">
        <v>6</v>
      </c>
      <c r="G34" s="19">
        <f>COUNTIF(G$12:G$32,"=3")</f>
        <v>11</v>
      </c>
      <c r="H34" s="19">
        <f t="shared" ref="H34:V34" si="5">COUNTIF(H$12:H$32,"=3")</f>
        <v>11</v>
      </c>
      <c r="I34" s="19">
        <f t="shared" si="5"/>
        <v>12</v>
      </c>
      <c r="J34" s="19">
        <f t="shared" si="5"/>
        <v>11</v>
      </c>
      <c r="K34" s="19">
        <f t="shared" si="5"/>
        <v>11</v>
      </c>
      <c r="L34" s="19">
        <f t="shared" si="5"/>
        <v>11</v>
      </c>
      <c r="M34" s="19">
        <f t="shared" si="5"/>
        <v>11</v>
      </c>
      <c r="N34" s="19">
        <f t="shared" si="5"/>
        <v>11</v>
      </c>
      <c r="O34" s="19">
        <f>COUNTIF(O$12:O$32,"=3")</f>
        <v>11</v>
      </c>
      <c r="P34" s="19">
        <f t="shared" si="5"/>
        <v>0</v>
      </c>
      <c r="Q34" s="19">
        <f t="shared" si="5"/>
        <v>0</v>
      </c>
      <c r="R34" s="19">
        <f t="shared" si="5"/>
        <v>0</v>
      </c>
      <c r="S34" s="19">
        <f t="shared" si="5"/>
        <v>0</v>
      </c>
      <c r="T34" s="19">
        <f t="shared" si="5"/>
        <v>0</v>
      </c>
      <c r="U34" s="19">
        <f t="shared" si="5"/>
        <v>0</v>
      </c>
      <c r="V34" s="19">
        <f t="shared" si="5"/>
        <v>0</v>
      </c>
      <c r="W34" s="51"/>
      <c r="X34" s="51"/>
      <c r="Y34" s="51"/>
      <c r="Z34" s="51"/>
      <c r="AA34" s="3"/>
      <c r="AB34" s="51"/>
      <c r="AC34" s="51"/>
      <c r="AD34" s="51"/>
      <c r="AE34" s="51"/>
      <c r="AF34" s="3"/>
    </row>
    <row r="35" spans="1:32" x14ac:dyDescent="0.25">
      <c r="A35" s="3"/>
      <c r="B35" s="459"/>
      <c r="C35" s="463"/>
      <c r="D35" s="464"/>
      <c r="E35" s="464"/>
      <c r="F35" s="150" t="s">
        <v>24</v>
      </c>
      <c r="G35" s="52">
        <f>COUNTIF(G$12:G$32,"=2")</f>
        <v>10</v>
      </c>
      <c r="H35" s="52">
        <f t="shared" ref="H35:V35" si="6">COUNTIF(H$12:H$32,"=2")</f>
        <v>10</v>
      </c>
      <c r="I35" s="52">
        <f t="shared" si="6"/>
        <v>9</v>
      </c>
      <c r="J35" s="52">
        <f t="shared" si="6"/>
        <v>10</v>
      </c>
      <c r="K35" s="52">
        <f t="shared" si="6"/>
        <v>10</v>
      </c>
      <c r="L35" s="52">
        <f t="shared" si="6"/>
        <v>10</v>
      </c>
      <c r="M35" s="52">
        <f t="shared" si="6"/>
        <v>10</v>
      </c>
      <c r="N35" s="52">
        <f t="shared" si="6"/>
        <v>10</v>
      </c>
      <c r="O35" s="52">
        <f>COUNTIF(O$12:O$32,"=2")</f>
        <v>10</v>
      </c>
      <c r="P35" s="52">
        <f t="shared" si="6"/>
        <v>0</v>
      </c>
      <c r="Q35" s="52">
        <f t="shared" si="6"/>
        <v>0</v>
      </c>
      <c r="R35" s="52">
        <f t="shared" si="6"/>
        <v>0</v>
      </c>
      <c r="S35" s="52">
        <f t="shared" si="6"/>
        <v>0</v>
      </c>
      <c r="T35" s="52">
        <f t="shared" si="6"/>
        <v>0</v>
      </c>
      <c r="U35" s="52">
        <f t="shared" si="6"/>
        <v>0</v>
      </c>
      <c r="V35" s="52">
        <f t="shared" si="6"/>
        <v>0</v>
      </c>
      <c r="W35" s="51"/>
      <c r="X35" s="51"/>
      <c r="Y35" s="51"/>
      <c r="Z35" s="51"/>
      <c r="AA35" s="3"/>
      <c r="AB35" s="51"/>
      <c r="AC35" s="51"/>
      <c r="AD35" s="51"/>
      <c r="AE35" s="51"/>
      <c r="AF35" s="3"/>
    </row>
    <row r="36" spans="1:32" x14ac:dyDescent="0.25">
      <c r="A36" s="3"/>
      <c r="B36" s="459"/>
      <c r="C36" s="463"/>
      <c r="D36" s="464"/>
      <c r="E36" s="464"/>
      <c r="F36" s="150" t="s">
        <v>8</v>
      </c>
      <c r="G36" s="53">
        <f>COUNTIF(G$12:G$32,"=1")</f>
        <v>0</v>
      </c>
      <c r="H36" s="53">
        <f t="shared" ref="H36:V36" si="7">COUNTIF(H$12:H$32,"=1")</f>
        <v>0</v>
      </c>
      <c r="I36" s="53">
        <f t="shared" si="7"/>
        <v>0</v>
      </c>
      <c r="J36" s="53">
        <f t="shared" si="7"/>
        <v>0</v>
      </c>
      <c r="K36" s="53">
        <f t="shared" si="7"/>
        <v>0</v>
      </c>
      <c r="L36" s="53">
        <f t="shared" si="7"/>
        <v>0</v>
      </c>
      <c r="M36" s="53">
        <f t="shared" si="7"/>
        <v>0</v>
      </c>
      <c r="N36" s="53">
        <f t="shared" si="7"/>
        <v>0</v>
      </c>
      <c r="O36" s="53">
        <f>COUNTIF(O$12:O$32,"=1")</f>
        <v>0</v>
      </c>
      <c r="P36" s="53">
        <f t="shared" si="7"/>
        <v>0</v>
      </c>
      <c r="Q36" s="53">
        <f t="shared" si="7"/>
        <v>0</v>
      </c>
      <c r="R36" s="53">
        <f t="shared" si="7"/>
        <v>0</v>
      </c>
      <c r="S36" s="53">
        <f t="shared" si="7"/>
        <v>0</v>
      </c>
      <c r="T36" s="53">
        <f t="shared" si="7"/>
        <v>0</v>
      </c>
      <c r="U36" s="53">
        <f t="shared" si="7"/>
        <v>0</v>
      </c>
      <c r="V36" s="53">
        <f t="shared" si="7"/>
        <v>0</v>
      </c>
      <c r="W36" s="51"/>
      <c r="X36" s="51"/>
      <c r="Y36" s="51"/>
      <c r="Z36" s="51"/>
      <c r="AA36" s="3"/>
      <c r="AB36" s="51"/>
      <c r="AC36" s="51"/>
      <c r="AD36" s="51"/>
      <c r="AE36" s="51"/>
      <c r="AF36" s="3"/>
    </row>
    <row r="37" spans="1:32" ht="15.75" thickBot="1" x14ac:dyDescent="0.3">
      <c r="A37" s="3"/>
      <c r="B37" s="459"/>
      <c r="C37" s="463"/>
      <c r="D37" s="464"/>
      <c r="E37" s="464"/>
      <c r="F37" s="151" t="s">
        <v>25</v>
      </c>
      <c r="G37" s="54">
        <f>COUNTIF(G$12:G$32,"=0")</f>
        <v>0</v>
      </c>
      <c r="H37" s="54">
        <f t="shared" ref="H37:V37" si="8">COUNTIF(H$12:H$32,"=0")</f>
        <v>0</v>
      </c>
      <c r="I37" s="54">
        <f t="shared" si="8"/>
        <v>0</v>
      </c>
      <c r="J37" s="54">
        <f t="shared" si="8"/>
        <v>0</v>
      </c>
      <c r="K37" s="54">
        <f t="shared" si="8"/>
        <v>0</v>
      </c>
      <c r="L37" s="54">
        <f t="shared" si="8"/>
        <v>0</v>
      </c>
      <c r="M37" s="54">
        <f t="shared" si="8"/>
        <v>0</v>
      </c>
      <c r="N37" s="54">
        <f t="shared" si="8"/>
        <v>0</v>
      </c>
      <c r="O37" s="54">
        <f>COUNTIF(O$12:O$32,"=0")</f>
        <v>0</v>
      </c>
      <c r="P37" s="54">
        <f t="shared" si="8"/>
        <v>0</v>
      </c>
      <c r="Q37" s="54">
        <f t="shared" si="8"/>
        <v>0</v>
      </c>
      <c r="R37" s="54">
        <f t="shared" si="8"/>
        <v>0</v>
      </c>
      <c r="S37" s="54">
        <f t="shared" si="8"/>
        <v>0</v>
      </c>
      <c r="T37" s="54">
        <f t="shared" si="8"/>
        <v>0</v>
      </c>
      <c r="U37" s="54">
        <f t="shared" si="8"/>
        <v>0</v>
      </c>
      <c r="V37" s="54">
        <f t="shared" si="8"/>
        <v>0</v>
      </c>
      <c r="W37" s="268"/>
      <c r="X37" s="268"/>
      <c r="Y37" s="268"/>
      <c r="Z37" s="268"/>
      <c r="AA37" s="3"/>
      <c r="AB37" s="268"/>
      <c r="AC37" s="268"/>
      <c r="AD37" s="268"/>
      <c r="AE37" s="268"/>
      <c r="AF37" s="3"/>
    </row>
    <row r="38" spans="1:32" ht="15.75" thickBot="1" x14ac:dyDescent="0.3">
      <c r="A38" s="3"/>
      <c r="B38" s="459"/>
      <c r="C38" s="463"/>
      <c r="D38" s="464"/>
      <c r="E38" s="464"/>
      <c r="F38" s="92"/>
      <c r="G38" s="92"/>
      <c r="H38" s="92"/>
      <c r="I38" s="92"/>
      <c r="J38" s="92"/>
      <c r="K38" s="92"/>
      <c r="L38" s="92"/>
      <c r="M38" s="92"/>
      <c r="N38" s="92"/>
      <c r="O38" s="92"/>
      <c r="P38" s="92"/>
      <c r="Q38" s="92"/>
      <c r="R38" s="92"/>
      <c r="S38" s="92"/>
      <c r="T38" s="92"/>
      <c r="U38" s="92"/>
      <c r="V38" s="93"/>
      <c r="W38" s="3"/>
      <c r="X38" s="3"/>
      <c r="Y38" s="3"/>
      <c r="Z38" s="3"/>
      <c r="AA38" s="3"/>
      <c r="AB38" s="3"/>
      <c r="AC38" s="3"/>
      <c r="AD38" s="3"/>
      <c r="AE38" s="3"/>
      <c r="AF38" s="3"/>
    </row>
    <row r="39" spans="1:32" x14ac:dyDescent="0.25">
      <c r="A39" s="3"/>
      <c r="B39" s="459"/>
      <c r="C39" s="463"/>
      <c r="D39" s="464"/>
      <c r="E39" s="464"/>
      <c r="F39" s="149" t="s">
        <v>10</v>
      </c>
      <c r="G39" s="55">
        <f>IF(ISERROR(COUNTIF(G$12:G$32,"=3")/(21-COUNTBLANK('Indic PDS'!$F$4:$F$24))),"",(COUNTIF(G$12:G$32,"=3")/(21-COUNTBLANK('Indic PDS'!$F$4:$F$24))))</f>
        <v>0.52380952380952384</v>
      </c>
      <c r="H39" s="55">
        <f>IF(ISERROR(COUNTIF(H$12:H$32,"=3")/(21-COUNTBLANK('Indic PDS'!$F$4:$F$24))),"",(COUNTIF(H$12:H$32,"=3")/(21-COUNTBLANK('Indic PDS'!$F$4:$F$24))))</f>
        <v>0.52380952380952384</v>
      </c>
      <c r="I39" s="55">
        <f>IF(ISERROR(COUNTIF(I$12:I$32,"=3")/(21-COUNTBLANK('Indic PDS'!$F$4:$F$24))),"",(COUNTIF(I$12:I$32,"=3")/(21-COUNTBLANK('Indic PDS'!$F$4:$F$24))))</f>
        <v>0.5714285714285714</v>
      </c>
      <c r="J39" s="55">
        <f>IF(ISERROR(COUNTIF(J$12:J$32,"=3")/(21-COUNTBLANK('Indic PDS'!$F$4:$F$24))),"",(COUNTIF(J$12:J$32,"=3")/(21-COUNTBLANK('Indic PDS'!$F$4:$F$24))))</f>
        <v>0.52380952380952384</v>
      </c>
      <c r="K39" s="55">
        <f>IF(ISERROR(COUNTIF(K$12:K$32,"=3")/(21-COUNTBLANK('Indic PDS'!$F$4:$F$24))),"",(COUNTIF(K$12:K$32,"=3")/(21-COUNTBLANK('Indic PDS'!$F$4:$F$24))))</f>
        <v>0.52380952380952384</v>
      </c>
      <c r="L39" s="55">
        <f>IF(ISERROR(COUNTIF(L$12:L$32,"=3")/(21-COUNTBLANK('Indic PDS'!$F$4:$F$24))),"",(COUNTIF(L$12:L$32,"=3")/(21-COUNTBLANK('Indic PDS'!$F$4:$F$24))))</f>
        <v>0.52380952380952384</v>
      </c>
      <c r="M39" s="55">
        <f>IF(ISERROR(COUNTIF(M$12:M$32,"=3")/(21-COUNTBLANK('Indic PDS'!$F$4:$F$24))),"",(COUNTIF(M$12:M$32,"=3")/(21-COUNTBLANK('Indic PDS'!$F$4:$F$24))))</f>
        <v>0.52380952380952384</v>
      </c>
      <c r="N39" s="55">
        <f>IF(ISERROR(COUNTIF(N$12:N$32,"=3")/(21-COUNTBLANK('Indic PDS'!$F$4:$F$24))),"",(COUNTIF(N$12:N$32,"=3")/(21-COUNTBLANK('Indic PDS'!$F$4:$F$24))))</f>
        <v>0.52380952380952384</v>
      </c>
      <c r="O39" s="55">
        <f>IF(ISERROR(COUNTIF(O$12:O$32,"=3")/(21-COUNTBLANK('Indic PDS'!$F$4:$F$24))),"",(COUNTIF(O$12:O$32,"=3")/(21-COUNTBLANK('Indic PDS'!$F$4:$F$24))))</f>
        <v>0.52380952380952384</v>
      </c>
      <c r="P39" s="55">
        <f>IF(ISERROR(COUNTIF(P$12:P$32,"=3")/(21-COUNTBLANK('Indic PDS'!$F$4:$F$24))),"",(COUNTIF(P$12:P$32,"=3")/(21-COUNTBLANK('Indic PDS'!$F$4:$F$24))))</f>
        <v>0</v>
      </c>
      <c r="Q39" s="55">
        <f>IF(ISERROR(COUNTIF(Q$12:Q$32,"=3")/(21-COUNTBLANK('Indic PDS'!$F$4:$F$24))),"",(COUNTIF(Q$12:Q$32,"=3")/(21-COUNTBLANK('Indic PDS'!$F$4:$F$24))))</f>
        <v>0</v>
      </c>
      <c r="R39" s="55">
        <f>IF(ISERROR(COUNTIF(R$12:R$32,"=3")/(21-COUNTBLANK('Indic PDS'!$F$4:$F$24))),"",(COUNTIF(R$12:R$32,"=3")/(21-COUNTBLANK('Indic PDS'!$F$4:$F$24))))</f>
        <v>0</v>
      </c>
      <c r="S39" s="55">
        <f>IF(ISERROR(COUNTIF(S$12:S$32,"=3")/(21-COUNTBLANK('Indic PDS'!$F$4:$F$24))),"",(COUNTIF(S$12:S$32,"=3")/(21-COUNTBLANK('Indic PDS'!$F$4:$F$24))))</f>
        <v>0</v>
      </c>
      <c r="T39" s="55">
        <f>IF(ISERROR(COUNTIF(T$12:T$32,"=3")/(21-COUNTBLANK('Indic PDS'!$F$4:$F$24))),"",(COUNTIF(T$12:T$32,"=3")/(21-COUNTBLANK('Indic PDS'!$F$4:$F$24))))</f>
        <v>0</v>
      </c>
      <c r="U39" s="55">
        <f>IF(ISERROR(COUNTIF(U$12:U$32,"=3")/(21-COUNTBLANK('Indic PDS'!$F$4:$F$24))),"",(COUNTIF(U$12:U$32,"=3")/(21-COUNTBLANK('Indic PDS'!$F$4:$F$24))))</f>
        <v>0</v>
      </c>
      <c r="V39" s="55">
        <f>IF(ISERROR(COUNTIF(V$12:V$32,"=3")/(21-COUNTBLANK('Indic PDS'!$F$4:$F$24))),"",(COUNTIF(V$12:V$32,"=3")/(21-COUNTBLANK('Indic PDS'!$F$4:$F$24))))</f>
        <v>0</v>
      </c>
      <c r="W39" s="268"/>
      <c r="X39" s="3"/>
      <c r="Y39" s="268"/>
      <c r="Z39" s="268"/>
      <c r="AA39" s="3"/>
      <c r="AB39" s="268"/>
      <c r="AC39" s="268"/>
      <c r="AD39" s="268"/>
      <c r="AE39" s="268"/>
      <c r="AF39" s="3"/>
    </row>
    <row r="40" spans="1:32" x14ac:dyDescent="0.25">
      <c r="A40" s="3"/>
      <c r="B40" s="459"/>
      <c r="C40" s="463"/>
      <c r="D40" s="464"/>
      <c r="E40" s="464"/>
      <c r="F40" s="150" t="s">
        <v>11</v>
      </c>
      <c r="G40" s="56">
        <f>IF(ISERROR(COUNTIF(G$12:G$32,"=2")/(21-COUNTBLANK('Indic PDS'!$F$4:$F$24))),"",(COUNTIF(G$12:G$32,"=2")/(21-COUNTBLANK('Indic PDS'!$F$4:$F$24))))</f>
        <v>0.47619047619047616</v>
      </c>
      <c r="H40" s="56">
        <f>IF(ISERROR(COUNTIF(H$12:H$32,"=2")/(21-COUNTBLANK('Indic PDS'!$F$4:$F$24))),"",(COUNTIF(H$12:H$32,"=2")/(21-COUNTBLANK('Indic PDS'!$F$4:$F$24))))</f>
        <v>0.47619047619047616</v>
      </c>
      <c r="I40" s="56">
        <f>IF(ISERROR(COUNTIF(I$12:I$32,"=2")/(21-COUNTBLANK('Indic PDS'!$F$4:$F$24))),"",(COUNTIF(I$12:I$32,"=2")/(21-COUNTBLANK('Indic PDS'!$F$4:$F$24))))</f>
        <v>0.42857142857142855</v>
      </c>
      <c r="J40" s="56">
        <f>IF(ISERROR(COUNTIF(J$12:J$32,"=2")/(21-COUNTBLANK('Indic PDS'!$F$4:$F$24))),"",(COUNTIF(J$12:J$32,"=2")/(21-COUNTBLANK('Indic PDS'!$F$4:$F$24))))</f>
        <v>0.47619047619047616</v>
      </c>
      <c r="K40" s="56">
        <f>IF(ISERROR(COUNTIF(K$12:K$32,"=2")/(21-COUNTBLANK('Indic PDS'!$F$4:$F$24))),"",(COUNTIF(K$12:K$32,"=2")/(21-COUNTBLANK('Indic PDS'!$F$4:$F$24))))</f>
        <v>0.47619047619047616</v>
      </c>
      <c r="L40" s="56">
        <f>IF(ISERROR(COUNTIF(L$12:L$32,"=2")/(21-COUNTBLANK('Indic PDS'!$F$4:$F$24))),"",(COUNTIF(L$12:L$32,"=2")/(21-COUNTBLANK('Indic PDS'!$F$4:$F$24))))</f>
        <v>0.47619047619047616</v>
      </c>
      <c r="M40" s="56">
        <f>IF(ISERROR(COUNTIF(M$12:M$32,"=2")/(21-COUNTBLANK('Indic PDS'!$F$4:$F$24))),"",(COUNTIF(M$12:M$32,"=2")/(21-COUNTBLANK('Indic PDS'!$F$4:$F$24))))</f>
        <v>0.47619047619047616</v>
      </c>
      <c r="N40" s="56">
        <f>IF(ISERROR(COUNTIF(N$12:N$32,"=2")/(21-COUNTBLANK('Indic PDS'!$F$4:$F$24))),"",(COUNTIF(N$12:N$32,"=2")/(21-COUNTBLANK('Indic PDS'!$F$4:$F$24))))</f>
        <v>0.47619047619047616</v>
      </c>
      <c r="O40" s="56">
        <f>IF(ISERROR(COUNTIF(O$12:O$32,"=2")/(21-COUNTBLANK('Indic PDS'!$F$4:$F$24))),"",(COUNTIF(O$12:O$32,"=2")/(21-COUNTBLANK('Indic PDS'!$F$4:$F$24))))</f>
        <v>0.47619047619047616</v>
      </c>
      <c r="P40" s="56">
        <f>IF(ISERROR(COUNTIF(P$12:P$32,"=2")/(21-COUNTBLANK('Indic PDS'!$F$4:$F$24))),"",(COUNTIF(P$12:P$32,"=2")/(21-COUNTBLANK('Indic PDS'!$F$4:$F$24))))</f>
        <v>0</v>
      </c>
      <c r="Q40" s="56">
        <f>IF(ISERROR(COUNTIF(Q$12:Q$32,"=2")/(21-COUNTBLANK('Indic PDS'!$F$4:$F$24))),"",(COUNTIF(Q$12:Q$32,"=2")/(21-COUNTBLANK('Indic PDS'!$F$4:$F$24))))</f>
        <v>0</v>
      </c>
      <c r="R40" s="56">
        <f>IF(ISERROR(COUNTIF(R$12:R$32,"=2")/(21-COUNTBLANK('Indic PDS'!$F$4:$F$24))),"",(COUNTIF(R$12:R$32,"=2")/(21-COUNTBLANK('Indic PDS'!$F$4:$F$24))))</f>
        <v>0</v>
      </c>
      <c r="S40" s="56">
        <f>IF(ISERROR(COUNTIF(S$12:S$32,"=2")/(21-COUNTBLANK('Indic PDS'!$F$4:$F$24))),"",(COUNTIF(S$12:S$32,"=2")/(21-COUNTBLANK('Indic PDS'!$F$4:$F$24))))</f>
        <v>0</v>
      </c>
      <c r="T40" s="56">
        <f>IF(ISERROR(COUNTIF(T$12:T$32,"=2")/(21-COUNTBLANK('Indic PDS'!$F$4:$F$24))),"",(COUNTIF(T$12:T$32,"=2")/(21-COUNTBLANK('Indic PDS'!$F$4:$F$24))))</f>
        <v>0</v>
      </c>
      <c r="U40" s="56">
        <f>IF(ISERROR(COUNTIF(U$12:U$32,"=2")/(21-COUNTBLANK('Indic PDS'!$F$4:$F$24))),"",(COUNTIF(U$12:U$32,"=2")/(21-COUNTBLANK('Indic PDS'!$F$4:$F$24))))</f>
        <v>0</v>
      </c>
      <c r="V40" s="56">
        <f>IF(ISERROR(COUNTIF(V$12:V$32,"=2")/(21-COUNTBLANK('Indic PDS'!$F$4:$F$24))),"",(COUNTIF(V$12:V$32,"=2")/(21-COUNTBLANK('Indic PDS'!$F$4:$F$24))))</f>
        <v>0</v>
      </c>
      <c r="W40" s="268"/>
      <c r="X40" s="3"/>
      <c r="Y40" s="268"/>
      <c r="Z40" s="268"/>
      <c r="AA40" s="3"/>
      <c r="AB40" s="268"/>
      <c r="AC40" s="268"/>
      <c r="AD40" s="268"/>
      <c r="AE40" s="268"/>
      <c r="AF40" s="3"/>
    </row>
    <row r="41" spans="1:32" x14ac:dyDescent="0.25">
      <c r="A41" s="3"/>
      <c r="B41" s="459"/>
      <c r="C41" s="463"/>
      <c r="D41" s="464"/>
      <c r="E41" s="464"/>
      <c r="F41" s="150" t="s">
        <v>12</v>
      </c>
      <c r="G41" s="57">
        <f>IF(ISERROR(COUNTIF(G$12:G$32,"=1")/(21-COUNTBLANK('Indic PDS'!$F$4:$F$24))),"",(COUNTIF(G$12:G$32,"=1")/(21-COUNTBLANK('Indic PDS'!$F$4:$F$24))))</f>
        <v>0</v>
      </c>
      <c r="H41" s="57">
        <f>IF(ISERROR(COUNTIF(H$12:H$32,"=1")/(21-COUNTBLANK('Indic PDS'!$F$4:$F$24))),"",(COUNTIF(H$12:H$32,"=1")/(21-COUNTBLANK('Indic PDS'!$F$4:$F$24))))</f>
        <v>0</v>
      </c>
      <c r="I41" s="57">
        <f>IF(ISERROR(COUNTIF(I$12:I$32,"=1")/(21-COUNTBLANK('Indic PDS'!$F$4:$F$24))),"",(COUNTIF(I$12:I$32,"=1")/(21-COUNTBLANK('Indic PDS'!$F$4:$F$24))))</f>
        <v>0</v>
      </c>
      <c r="J41" s="57">
        <f>IF(ISERROR(COUNTIF(J$12:J$32,"=1")/(21-COUNTBLANK('Indic PDS'!$F$4:$F$24))),"",(COUNTIF(J$12:J$32,"=1")/(21-COUNTBLANK('Indic PDS'!$F$4:$F$24))))</f>
        <v>0</v>
      </c>
      <c r="K41" s="57">
        <f>IF(ISERROR(COUNTIF(K$12:K$32,"=1")/(21-COUNTBLANK('Indic PDS'!$F$4:$F$24))),"",(COUNTIF(K$12:K$32,"=1")/(21-COUNTBLANK('Indic PDS'!$F$4:$F$24))))</f>
        <v>0</v>
      </c>
      <c r="L41" s="57">
        <f>IF(ISERROR(COUNTIF(L$12:L$32,"=1")/(21-COUNTBLANK('Indic PDS'!$F$4:$F$24))),"",(COUNTIF(L$12:L$32,"=1")/(21-COUNTBLANK('Indic PDS'!$F$4:$F$24))))</f>
        <v>0</v>
      </c>
      <c r="M41" s="57">
        <f>IF(ISERROR(COUNTIF(M$12:M$32,"=1")/(21-COUNTBLANK('Indic PDS'!$F$4:$F$24))),"",(COUNTIF(M$12:M$32,"=1")/(21-COUNTBLANK('Indic PDS'!$F$4:$F$24))))</f>
        <v>0</v>
      </c>
      <c r="N41" s="57">
        <f>IF(ISERROR(COUNTIF(N$12:N$32,"=1")/(21-COUNTBLANK('Indic PDS'!$F$4:$F$24))),"",(COUNTIF(N$12:N$32,"=1")/(21-COUNTBLANK('Indic PDS'!$F$4:$F$24))))</f>
        <v>0</v>
      </c>
      <c r="O41" s="57">
        <f>IF(ISERROR(COUNTIF(O$12:O$32,"=1")/(21-COUNTBLANK('Indic PDS'!$F$4:$F$24))),"",(COUNTIF(O$12:O$32,"=1")/(21-COUNTBLANK('Indic PDS'!$F$4:$F$24))))</f>
        <v>0</v>
      </c>
      <c r="P41" s="57">
        <f>IF(ISERROR(COUNTIF(P$12:P$32,"=1")/(21-COUNTBLANK('Indic PDS'!$F$4:$F$24))),"",(COUNTIF(P$12:P$32,"=1")/(21-COUNTBLANK('Indic PDS'!$F$4:$F$24))))</f>
        <v>0</v>
      </c>
      <c r="Q41" s="57">
        <f>IF(ISERROR(COUNTIF(Q$12:Q$32,"=1")/(21-COUNTBLANK('Indic PDS'!$F$4:$F$24))),"",(COUNTIF(Q$12:Q$32,"=1")/(21-COUNTBLANK('Indic PDS'!$F$4:$F$24))))</f>
        <v>0</v>
      </c>
      <c r="R41" s="57">
        <f>IF(ISERROR(COUNTIF(R$12:R$32,"=1")/(21-COUNTBLANK('Indic PDS'!$F$4:$F$24))),"",(COUNTIF(R$12:R$32,"=1")/(21-COUNTBLANK('Indic PDS'!$F$4:$F$24))))</f>
        <v>0</v>
      </c>
      <c r="S41" s="57">
        <f>IF(ISERROR(COUNTIF(S$12:S$32,"=1")/(21-COUNTBLANK('Indic PDS'!$F$4:$F$24))),"",(COUNTIF(S$12:S$32,"=1")/(21-COUNTBLANK('Indic PDS'!$F$4:$F$24))))</f>
        <v>0</v>
      </c>
      <c r="T41" s="57">
        <f>IF(ISERROR(COUNTIF(T$12:T$32,"=1")/(21-COUNTBLANK('Indic PDS'!$F$4:$F$24))),"",(COUNTIF(T$12:T$32,"=1")/(21-COUNTBLANK('Indic PDS'!$F$4:$F$24))))</f>
        <v>0</v>
      </c>
      <c r="U41" s="57">
        <f>IF(ISERROR(COUNTIF(U$12:U$32,"=1")/(21-COUNTBLANK('Indic PDS'!$F$4:$F$24))),"",(COUNTIF(U$12:U$32,"=1")/(21-COUNTBLANK('Indic PDS'!$F$4:$F$24))))</f>
        <v>0</v>
      </c>
      <c r="V41" s="57">
        <f>IF(ISERROR(COUNTIF(V$12:V$32,"=1")/(21-COUNTBLANK('Indic PDS'!$F$4:$F$24))),"",(COUNTIF(V$12:V$32,"=1")/(21-COUNTBLANK('Indic PDS'!$F$4:$F$24))))</f>
        <v>0</v>
      </c>
      <c r="W41" s="268"/>
      <c r="X41" s="3"/>
      <c r="Y41" s="268"/>
      <c r="Z41" s="268"/>
      <c r="AA41" s="3"/>
      <c r="AB41" s="268"/>
      <c r="AC41" s="268"/>
      <c r="AD41" s="268"/>
      <c r="AE41" s="268"/>
      <c r="AF41" s="3"/>
    </row>
    <row r="42" spans="1:32" ht="15.75" thickBot="1" x14ac:dyDescent="0.3">
      <c r="A42" s="3"/>
      <c r="B42" s="460"/>
      <c r="C42" s="465"/>
      <c r="D42" s="466"/>
      <c r="E42" s="466"/>
      <c r="F42" s="151" t="s">
        <v>26</v>
      </c>
      <c r="G42" s="58">
        <f>IF(ISERROR(COUNTIF(G$12:G$32,"=0")/(21-COUNTBLANK('Indic PDS'!$F$4:$F$24))),"",(COUNTIF(G$12:G$32,"=0")/(21-COUNTBLANK('Indic PDS'!$F$4:$F$24))))</f>
        <v>0</v>
      </c>
      <c r="H42" s="58">
        <f>IF(ISERROR(COUNTIF(H$12:H$32,"=0")/(21-COUNTBLANK('Indic PDS'!$F$4:$F$24))),"",(COUNTIF(H$12:H$32,"=0")/(21-COUNTBLANK('Indic PDS'!$F$4:$F$24))))</f>
        <v>0</v>
      </c>
      <c r="I42" s="58">
        <f>IF(ISERROR(COUNTIF(I$12:I$32,"=0")/(21-COUNTBLANK('Indic PDS'!$F$4:$F$24))),"",(COUNTIF(I$12:I$32,"=0")/(21-COUNTBLANK('Indic PDS'!$F$4:$F$24))))</f>
        <v>0</v>
      </c>
      <c r="J42" s="58">
        <f>IF(ISERROR(COUNTIF(J$12:J$32,"=0")/(21-COUNTBLANK('Indic PDS'!$F$4:$F$24))),"",(COUNTIF(J$12:J$32,"=0")/(21-COUNTBLANK('Indic PDS'!$F$4:$F$24))))</f>
        <v>0</v>
      </c>
      <c r="K42" s="58">
        <f>IF(ISERROR(COUNTIF(K$12:K$32,"=0")/(21-COUNTBLANK('Indic PDS'!$F$4:$F$24))),"",(COUNTIF(K$12:K$32,"=0")/(21-COUNTBLANK('Indic PDS'!$F$4:$F$24))))</f>
        <v>0</v>
      </c>
      <c r="L42" s="58">
        <f>IF(ISERROR(COUNTIF(L$12:L$32,"=0")/(21-COUNTBLANK('Indic PDS'!$F$4:$F$24))),"",(COUNTIF(L$12:L$32,"=0")/(21-COUNTBLANK('Indic PDS'!$F$4:$F$24))))</f>
        <v>0</v>
      </c>
      <c r="M42" s="58">
        <f>IF(ISERROR(COUNTIF(M$12:M$32,"=0")/(21-COUNTBLANK('Indic PDS'!$F$4:$F$24))),"",(COUNTIF(M$12:M$32,"=0")/(21-COUNTBLANK('Indic PDS'!$F$4:$F$24))))</f>
        <v>0</v>
      </c>
      <c r="N42" s="58">
        <f>IF(ISERROR(COUNTIF(N$12:N$32,"=0")/(21-COUNTBLANK('Indic PDS'!$F$4:$F$24))),"",(COUNTIF(N$12:N$32,"=0")/(21-COUNTBLANK('Indic PDS'!$F$4:$F$24))))</f>
        <v>0</v>
      </c>
      <c r="O42" s="58">
        <f>IF(ISERROR(COUNTIF(O$12:O$32,"=0")/(21-COUNTBLANK('Indic PDS'!$F$4:$F$24))),"",(COUNTIF(O$12:O$32,"=0")/(21-COUNTBLANK('Indic PDS'!$F$4:$F$24))))</f>
        <v>0</v>
      </c>
      <c r="P42" s="58">
        <f>IF(ISERROR(COUNTIF(P$12:P$32,"=0")/(21-COUNTBLANK('Indic PDS'!$F$4:$F$24))),"",(COUNTIF(P$12:P$32,"=0")/(21-COUNTBLANK('Indic PDS'!$F$4:$F$24))))</f>
        <v>0</v>
      </c>
      <c r="Q42" s="58">
        <f>IF(ISERROR(COUNTIF(Q$12:Q$32,"=0")/(21-COUNTBLANK('Indic PDS'!$F$4:$F$24))),"",(COUNTIF(Q$12:Q$32,"=0")/(21-COUNTBLANK('Indic PDS'!$F$4:$F$24))))</f>
        <v>0</v>
      </c>
      <c r="R42" s="58">
        <f>IF(ISERROR(COUNTIF(R$12:R$32,"=0")/(21-COUNTBLANK('Indic PDS'!$F$4:$F$24))),"",(COUNTIF(R$12:R$32,"=0")/(21-COUNTBLANK('Indic PDS'!$F$4:$F$24))))</f>
        <v>0</v>
      </c>
      <c r="S42" s="58">
        <f>IF(ISERROR(COUNTIF(S$12:S$32,"=0")/(21-COUNTBLANK('Indic PDS'!$F$4:$F$24))),"",(COUNTIF(S$12:S$32,"=0")/(21-COUNTBLANK('Indic PDS'!$F$4:$F$24))))</f>
        <v>0</v>
      </c>
      <c r="T42" s="58">
        <f>IF(ISERROR(COUNTIF(T$12:T$32,"=0")/(21-COUNTBLANK('Indic PDS'!$F$4:$F$24))),"",(COUNTIF(T$12:T$32,"=0")/(21-COUNTBLANK('Indic PDS'!$F$4:$F$24))))</f>
        <v>0</v>
      </c>
      <c r="U42" s="58">
        <f>IF(ISERROR(COUNTIF(U$12:U$32,"=0")/(21-COUNTBLANK('Indic PDS'!$F$4:$F$24))),"",(COUNTIF(U$12:U$32,"=0")/(21-COUNTBLANK('Indic PDS'!$F$4:$F$24))))</f>
        <v>0</v>
      </c>
      <c r="V42" s="58">
        <f>IF(ISERROR(COUNTIF(V$12:V$32,"=0")/(21-COUNTBLANK('Indic PDS'!$F$4:$F$24))),"",(COUNTIF(V$12:V$32,"=0")/(21-COUNTBLANK('Indic PDS'!$F$4:$F$24))))</f>
        <v>0</v>
      </c>
      <c r="W42" s="268"/>
      <c r="X42" s="3"/>
      <c r="Y42" s="268"/>
      <c r="Z42" s="268"/>
      <c r="AA42" s="3"/>
      <c r="AB42" s="268"/>
      <c r="AC42" s="268"/>
      <c r="AD42" s="268"/>
      <c r="AE42" s="268"/>
      <c r="AF42" s="3"/>
    </row>
    <row r="43" spans="1:32" ht="15.75" thickBot="1" x14ac:dyDescent="0.3">
      <c r="A43" s="3"/>
      <c r="B43" s="3"/>
      <c r="C43" s="3"/>
      <c r="D43" s="3"/>
      <c r="E43" s="3"/>
      <c r="F43" s="59"/>
      <c r="G43" s="307"/>
      <c r="H43" s="307"/>
      <c r="I43" s="307"/>
      <c r="J43" s="307"/>
      <c r="K43" s="307"/>
      <c r="L43" s="307"/>
      <c r="M43" s="307"/>
      <c r="N43" s="307"/>
      <c r="O43" s="307"/>
      <c r="P43" s="268"/>
      <c r="Q43" s="268"/>
      <c r="R43" s="268"/>
      <c r="S43" s="268"/>
      <c r="T43" s="268"/>
      <c r="U43" s="268"/>
      <c r="V43" s="268"/>
      <c r="W43" s="268"/>
      <c r="X43" s="268"/>
      <c r="Y43" s="268"/>
      <c r="Z43" s="268"/>
      <c r="AA43" s="3"/>
      <c r="AB43" s="268"/>
      <c r="AC43" s="268"/>
      <c r="AD43" s="268"/>
      <c r="AE43" s="268"/>
      <c r="AF43" s="60"/>
    </row>
    <row r="44" spans="1:32" x14ac:dyDescent="0.25">
      <c r="A44" s="3"/>
      <c r="B44" s="3"/>
      <c r="C44" s="3"/>
      <c r="D44" s="3"/>
      <c r="E44" s="3"/>
      <c r="F44" s="59"/>
      <c r="G44" s="491" t="s">
        <v>291</v>
      </c>
      <c r="H44" s="492"/>
      <c r="I44" s="492"/>
      <c r="J44" s="493"/>
      <c r="K44" s="3"/>
      <c r="L44" s="3"/>
      <c r="M44" s="520"/>
      <c r="N44" s="520"/>
      <c r="O44" s="520"/>
      <c r="P44" s="520"/>
      <c r="Q44" s="51"/>
      <c r="R44" s="247"/>
      <c r="S44" s="520"/>
      <c r="T44" s="520"/>
      <c r="U44" s="520"/>
      <c r="V44" s="520"/>
      <c r="W44" s="39"/>
      <c r="X44" s="3"/>
      <c r="Y44" s="268"/>
      <c r="Z44" s="3"/>
      <c r="AA44" s="3"/>
      <c r="AB44" s="3"/>
      <c r="AC44" s="3"/>
      <c r="AD44" s="268"/>
      <c r="AE44" s="268"/>
      <c r="AF44" s="268"/>
    </row>
    <row r="45" spans="1:32" x14ac:dyDescent="0.25">
      <c r="A45" s="3"/>
      <c r="B45" s="3"/>
      <c r="C45" s="3"/>
      <c r="D45" s="3"/>
      <c r="E45" s="3"/>
      <c r="F45" s="59"/>
      <c r="G45" s="494"/>
      <c r="H45" s="495"/>
      <c r="I45" s="495"/>
      <c r="J45" s="496"/>
      <c r="K45" s="3"/>
      <c r="L45" s="3"/>
      <c r="M45" s="520"/>
      <c r="N45" s="520"/>
      <c r="O45" s="520"/>
      <c r="P45" s="520"/>
      <c r="Q45" s="51"/>
      <c r="R45" s="247"/>
      <c r="S45" s="520"/>
      <c r="T45" s="520"/>
      <c r="U45" s="520"/>
      <c r="V45" s="520"/>
      <c r="W45" s="39"/>
      <c r="X45" s="3"/>
      <c r="Y45" s="268"/>
      <c r="Z45" s="3"/>
      <c r="AA45" s="3"/>
      <c r="AB45" s="3"/>
      <c r="AC45" s="3"/>
      <c r="AD45" s="268"/>
      <c r="AE45" s="268"/>
      <c r="AF45" s="268"/>
    </row>
    <row r="46" spans="1:32" ht="15.75" thickBot="1" x14ac:dyDescent="0.3">
      <c r="A46" s="3"/>
      <c r="B46" s="3"/>
      <c r="C46" s="3"/>
      <c r="D46" s="3"/>
      <c r="E46" s="3"/>
      <c r="F46" s="59"/>
      <c r="G46" s="494"/>
      <c r="H46" s="495"/>
      <c r="I46" s="495"/>
      <c r="J46" s="496"/>
      <c r="K46" s="3"/>
      <c r="L46" s="3"/>
      <c r="M46" s="520"/>
      <c r="N46" s="520"/>
      <c r="O46" s="520"/>
      <c r="P46" s="520"/>
      <c r="Q46" s="51"/>
      <c r="R46" s="247"/>
      <c r="S46" s="520"/>
      <c r="T46" s="520"/>
      <c r="U46" s="520"/>
      <c r="V46" s="520"/>
      <c r="W46" s="39"/>
      <c r="X46" s="3"/>
      <c r="Y46" s="268"/>
      <c r="Z46" s="3"/>
      <c r="AA46" s="3"/>
      <c r="AB46" s="3"/>
      <c r="AC46" s="3"/>
      <c r="AD46" s="268"/>
      <c r="AE46" s="268"/>
      <c r="AF46" s="268"/>
    </row>
    <row r="47" spans="1:32" ht="15.75" thickBot="1" x14ac:dyDescent="0.3">
      <c r="A47" s="3"/>
      <c r="B47" s="3"/>
      <c r="C47" s="3"/>
      <c r="D47" s="3"/>
      <c r="E47" s="3"/>
      <c r="F47" s="59"/>
      <c r="G47" s="172" t="s">
        <v>6</v>
      </c>
      <c r="H47" s="173"/>
      <c r="I47" s="174"/>
      <c r="J47" s="169">
        <f>IF(ISERROR(SUM($G39:$V39)/(16-COUNTBLANK('Datos Curso'!$C$20:$C$35))), "",(SUM($G39:$V39)/(16-COUNTBLANK('Datos Curso'!$C$20:$C$35))))</f>
        <v>0.52910052910052907</v>
      </c>
      <c r="K47" s="3"/>
      <c r="L47" s="3"/>
      <c r="M47" s="248"/>
      <c r="N47" s="248"/>
      <c r="O47" s="248"/>
      <c r="P47" s="249"/>
      <c r="Q47" s="66"/>
      <c r="R47" s="67"/>
      <c r="S47" s="248"/>
      <c r="T47" s="248"/>
      <c r="U47" s="248"/>
      <c r="V47" s="249"/>
      <c r="W47" s="39"/>
      <c r="X47" s="3"/>
      <c r="Y47" s="268"/>
      <c r="Z47" s="3"/>
      <c r="AA47" s="3"/>
      <c r="AB47" s="3"/>
      <c r="AC47" s="3"/>
      <c r="AD47" s="268"/>
      <c r="AE47" s="268"/>
      <c r="AF47" s="268"/>
    </row>
    <row r="48" spans="1:32" ht="15.75" thickBot="1" x14ac:dyDescent="0.3">
      <c r="A48" s="3"/>
      <c r="B48" s="3"/>
      <c r="C48" s="3"/>
      <c r="D48" s="3"/>
      <c r="E48" s="3"/>
      <c r="F48" s="59"/>
      <c r="G48" s="68" t="s">
        <v>7</v>
      </c>
      <c r="H48" s="69"/>
      <c r="I48" s="70"/>
      <c r="J48" s="255">
        <f>IF(ISERROR(SUM($G40:$V40)/(16-COUNTBLANK('Datos Curso'!$C$20:$C$35))), "",(SUM($G40:$V40)/(16-COUNTBLANK('Datos Curso'!$C$20:$C$35))))</f>
        <v>0.47089947089947093</v>
      </c>
      <c r="K48" s="3"/>
      <c r="L48" s="3"/>
      <c r="M48" s="250"/>
      <c r="N48" s="250"/>
      <c r="O48" s="250"/>
      <c r="P48" s="249"/>
      <c r="Q48" s="66"/>
      <c r="R48" s="67"/>
      <c r="S48" s="250"/>
      <c r="T48" s="250"/>
      <c r="U48" s="250"/>
      <c r="V48" s="249"/>
      <c r="W48" s="39"/>
      <c r="X48" s="3"/>
      <c r="Y48" s="268"/>
      <c r="Z48" s="3"/>
      <c r="AA48" s="3"/>
      <c r="AB48" s="3"/>
      <c r="AC48" s="3"/>
      <c r="AD48" s="268"/>
      <c r="AE48" s="268"/>
      <c r="AF48" s="268"/>
    </row>
    <row r="49" spans="1:32" ht="15.75" thickBot="1" x14ac:dyDescent="0.3">
      <c r="A49" s="3"/>
      <c r="B49" s="3"/>
      <c r="C49" s="3"/>
      <c r="D49" s="3"/>
      <c r="E49" s="3"/>
      <c r="F49" s="59"/>
      <c r="G49" s="72" t="s">
        <v>8</v>
      </c>
      <c r="H49" s="73"/>
      <c r="I49" s="74"/>
      <c r="J49" s="256">
        <f>IF(ISERROR(SUM($G41:$V41)/(16-COUNTBLANK('Datos Curso'!$C$20:$C$35))), "",(SUM($G41:$V41)/(16-COUNTBLANK('Datos Curso'!$C$20:$C$35))))</f>
        <v>0</v>
      </c>
      <c r="K49" s="3"/>
      <c r="L49" s="3"/>
      <c r="M49" s="250"/>
      <c r="N49" s="250"/>
      <c r="O49" s="250"/>
      <c r="P49" s="251"/>
      <c r="Q49" s="67"/>
      <c r="R49" s="67"/>
      <c r="S49" s="250"/>
      <c r="T49" s="250"/>
      <c r="U49" s="250"/>
      <c r="V49" s="251"/>
      <c r="W49" s="39"/>
      <c r="X49" s="3"/>
      <c r="Y49" s="268"/>
      <c r="Z49" s="3"/>
      <c r="AA49" s="3"/>
      <c r="AB49" s="3"/>
      <c r="AC49" s="3"/>
      <c r="AD49" s="268"/>
      <c r="AE49" s="268"/>
      <c r="AF49" s="268"/>
    </row>
    <row r="50" spans="1:32" ht="15.75" thickBot="1" x14ac:dyDescent="0.3">
      <c r="A50" s="3"/>
      <c r="B50" s="3"/>
      <c r="C50" s="3"/>
      <c r="D50" s="3"/>
      <c r="E50" s="3"/>
      <c r="F50" s="59"/>
      <c r="G50" s="76" t="s">
        <v>9</v>
      </c>
      <c r="H50" s="77"/>
      <c r="I50" s="78"/>
      <c r="J50" s="257">
        <f>IF(ISERROR(SUM($G42:$V42)/(16-COUNTBLANK('Datos Curso'!$C$20:$C$35))), "",(SUM($G42:$V42)/(16-COUNTBLANK('Datos Curso'!$C$20:$C$35))))</f>
        <v>0</v>
      </c>
      <c r="K50" s="3"/>
      <c r="L50" s="3"/>
      <c r="M50" s="250"/>
      <c r="N50" s="250"/>
      <c r="O50" s="250"/>
      <c r="P50" s="251"/>
      <c r="Q50" s="66"/>
      <c r="R50" s="67"/>
      <c r="S50" s="250"/>
      <c r="T50" s="250"/>
      <c r="U50" s="250"/>
      <c r="V50" s="251"/>
      <c r="W50" s="39"/>
      <c r="X50" s="3"/>
      <c r="Y50" s="268"/>
      <c r="Z50" s="3"/>
      <c r="AA50" s="3"/>
      <c r="AB50" s="3"/>
      <c r="AC50" s="3"/>
      <c r="AD50" s="268"/>
      <c r="AE50" s="268"/>
      <c r="AF50" s="268"/>
    </row>
    <row r="51" spans="1:32" ht="15.75" thickBot="1" x14ac:dyDescent="0.3">
      <c r="A51" s="3"/>
      <c r="B51" s="3"/>
      <c r="C51" s="3"/>
      <c r="D51" s="3"/>
      <c r="E51" s="3"/>
      <c r="F51" s="3"/>
      <c r="G51" s="455" t="s">
        <v>44</v>
      </c>
      <c r="H51" s="456"/>
      <c r="I51" s="457"/>
      <c r="J51" s="80">
        <f>SUM(J47:J50)</f>
        <v>1</v>
      </c>
      <c r="K51" s="3"/>
      <c r="L51" s="3"/>
      <c r="M51" s="521"/>
      <c r="N51" s="521"/>
      <c r="O51" s="521"/>
      <c r="P51" s="252"/>
      <c r="Q51" s="252"/>
      <c r="R51" s="253"/>
      <c r="S51" s="521"/>
      <c r="T51" s="521"/>
      <c r="U51" s="521"/>
      <c r="V51" s="254"/>
      <c r="W51" s="39"/>
      <c r="X51" s="3"/>
      <c r="Y51" s="268"/>
      <c r="Z51" s="3"/>
      <c r="AA51" s="3"/>
      <c r="AB51" s="3"/>
      <c r="AC51" s="3"/>
      <c r="AD51" s="268"/>
      <c r="AE51" s="268"/>
      <c r="AF51" s="268"/>
    </row>
  </sheetData>
  <sheetProtection password="C493" sheet="1" objects="1" scenarios="1"/>
  <mergeCells count="49">
    <mergeCell ref="W7:W10"/>
    <mergeCell ref="X7:X10"/>
    <mergeCell ref="Y7:Y10"/>
    <mergeCell ref="Z7:Z10"/>
    <mergeCell ref="C8:F8"/>
    <mergeCell ref="C9:F9"/>
    <mergeCell ref="S3:S10"/>
    <mergeCell ref="T3:T10"/>
    <mergeCell ref="U3:U10"/>
    <mergeCell ref="V3:V10"/>
    <mergeCell ref="O3:O10"/>
    <mergeCell ref="P3:P10"/>
    <mergeCell ref="Q3:Q10"/>
    <mergeCell ref="R3:R10"/>
    <mergeCell ref="G3:G10"/>
    <mergeCell ref="C10:F10"/>
    <mergeCell ref="K3:K10"/>
    <mergeCell ref="L3:L10"/>
    <mergeCell ref="E22:E24"/>
    <mergeCell ref="C25:D32"/>
    <mergeCell ref="E25:E27"/>
    <mergeCell ref="E28:E29"/>
    <mergeCell ref="E30:E32"/>
    <mergeCell ref="C7:F7"/>
    <mergeCell ref="B34:B42"/>
    <mergeCell ref="C34:E42"/>
    <mergeCell ref="G44:J46"/>
    <mergeCell ref="W3:AF3"/>
    <mergeCell ref="S44:V46"/>
    <mergeCell ref="AD6:AD10"/>
    <mergeCell ref="AE6:AE10"/>
    <mergeCell ref="AF6:AF10"/>
    <mergeCell ref="AB6:AB10"/>
    <mergeCell ref="AC6:AC10"/>
    <mergeCell ref="C11:D11"/>
    <mergeCell ref="B12:B32"/>
    <mergeCell ref="C12:D16"/>
    <mergeCell ref="E12:E16"/>
    <mergeCell ref="C17:D24"/>
    <mergeCell ref="E17:E21"/>
    <mergeCell ref="G51:I51"/>
    <mergeCell ref="M51:O51"/>
    <mergeCell ref="S51:U51"/>
    <mergeCell ref="M44:P46"/>
    <mergeCell ref="M3:M10"/>
    <mergeCell ref="N3:N10"/>
    <mergeCell ref="H3:H10"/>
    <mergeCell ref="I3:I10"/>
    <mergeCell ref="J3:J10"/>
  </mergeCells>
  <conditionalFormatting sqref="P12:V32">
    <cfRule type="cellIs" dxfId="6" priority="6" operator="equal">
      <formula>""</formula>
    </cfRule>
    <cfRule type="cellIs" dxfId="5" priority="7" operator="greaterThan">
      <formula>3</formula>
    </cfRule>
  </conditionalFormatting>
  <conditionalFormatting sqref="J51">
    <cfRule type="cellIs" dxfId="4" priority="5" operator="equal">
      <formula>1</formula>
    </cfRule>
  </conditionalFormatting>
  <conditionalFormatting sqref="P51">
    <cfRule type="cellIs" dxfId="3" priority="4" operator="equal">
      <formula>1</formula>
    </cfRule>
  </conditionalFormatting>
  <conditionalFormatting sqref="V51">
    <cfRule type="cellIs" dxfId="2" priority="3" operator="equal">
      <formula>1</formula>
    </cfRule>
  </conditionalFormatting>
  <conditionalFormatting sqref="G12:O32">
    <cfRule type="cellIs" dxfId="1" priority="1" operator="equal">
      <formula>""</formula>
    </cfRule>
    <cfRule type="cellIs" dxfId="0" priority="2" operator="greaterThan">
      <formula>3</formula>
    </cfRule>
  </conditionalFormatting>
  <pageMargins left="0.51181102362204722" right="0.51181102362204722" top="0.74803149606299213" bottom="0.74803149606299213" header="0.31496062992125984" footer="0.31496062992125984"/>
  <pageSetup scale="75"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B1:G24"/>
  <sheetViews>
    <sheetView showGridLines="0" zoomScaleNormal="100" workbookViewId="0">
      <pane ySplit="8" topLeftCell="A9" activePane="bottomLeft" state="frozen"/>
      <selection pane="bottomLeft"/>
    </sheetView>
  </sheetViews>
  <sheetFormatPr baseColWidth="10" defaultRowHeight="15" x14ac:dyDescent="0.25"/>
  <cols>
    <col min="1" max="1" width="1.85546875" style="101" customWidth="1"/>
    <col min="2" max="2" width="4.28515625" style="101" customWidth="1"/>
    <col min="3" max="3" width="11.7109375" style="101" customWidth="1"/>
    <col min="4" max="5" width="12" style="101" customWidth="1"/>
    <col min="6" max="6" width="99.5703125" style="101" customWidth="1"/>
    <col min="7" max="7" width="5.7109375" style="101" customWidth="1"/>
    <col min="8" max="16384" width="11.42578125" style="101"/>
  </cols>
  <sheetData>
    <row r="1" spans="2:7" ht="15.75" thickBot="1" x14ac:dyDescent="0.3"/>
    <row r="2" spans="2:7" x14ac:dyDescent="0.25">
      <c r="B2" s="535" t="s">
        <v>5</v>
      </c>
      <c r="C2" s="536"/>
      <c r="D2" s="541" t="str">
        <f>CONCATENATE('Datos Curso'!C6,"  ",'Datos Curso'!D6)</f>
        <v>Tercer  Trimestre</v>
      </c>
      <c r="E2" s="542"/>
      <c r="F2" s="86"/>
      <c r="G2" s="267"/>
    </row>
    <row r="3" spans="2:7" x14ac:dyDescent="0.25">
      <c r="B3" s="537" t="s">
        <v>14</v>
      </c>
      <c r="C3" s="538"/>
      <c r="D3" s="543" t="str">
        <f>CONCATENATE('Datos Curso'!C9,"  ",'Datos Curso'!D9)</f>
        <v>Medio Mayor  B</v>
      </c>
      <c r="E3" s="544"/>
      <c r="F3" s="310" t="s">
        <v>304</v>
      </c>
    </row>
    <row r="4" spans="2:7" x14ac:dyDescent="0.25">
      <c r="B4" s="537" t="s">
        <v>15</v>
      </c>
      <c r="C4" s="538"/>
      <c r="D4" s="543" t="str">
        <f>CONCATENATE('Datos Curso'!C12,"  ",'Datos Curso'!D12,"  ",'Datos Curso'!E12)</f>
        <v>Cecilia  Muñoz  Oses</v>
      </c>
      <c r="E4" s="544"/>
      <c r="F4" s="87"/>
      <c r="G4" s="267"/>
    </row>
    <row r="5" spans="2:7" ht="15.75" thickBot="1" x14ac:dyDescent="0.3">
      <c r="B5" s="539" t="s">
        <v>16</v>
      </c>
      <c r="C5" s="540"/>
      <c r="D5" s="533" t="str">
        <f>CONCATENATE('Datos Curso'!C14,"  ",'Datos Curso'!D14,"  ",'Datos Curso'!E14)</f>
        <v>Francisca  Araya  Muñoz</v>
      </c>
      <c r="E5" s="534"/>
      <c r="F5" s="88"/>
      <c r="G5" s="267"/>
    </row>
    <row r="7" spans="2:7" ht="15.75" thickBot="1" x14ac:dyDescent="0.3">
      <c r="B7" s="85" t="s">
        <v>64</v>
      </c>
      <c r="D7" s="267"/>
      <c r="E7" s="267"/>
      <c r="F7" s="267"/>
      <c r="G7" s="267"/>
    </row>
    <row r="8" spans="2:7" ht="15.75" thickBot="1" x14ac:dyDescent="0.3">
      <c r="B8" s="111" t="s">
        <v>63</v>
      </c>
      <c r="C8" s="112" t="s">
        <v>35</v>
      </c>
      <c r="D8" s="112" t="s">
        <v>36</v>
      </c>
      <c r="E8" s="113" t="s">
        <v>37</v>
      </c>
      <c r="F8" s="114" t="s">
        <v>46</v>
      </c>
    </row>
    <row r="9" spans="2:7" ht="38.25" x14ac:dyDescent="0.25">
      <c r="B9" s="258">
        <v>1</v>
      </c>
      <c r="C9" s="259" t="str">
        <f>'Datos Curso'!C20</f>
        <v>Julieta</v>
      </c>
      <c r="D9" s="259" t="str">
        <f>'Datos Curso'!E20</f>
        <v>Brunet</v>
      </c>
      <c r="E9" s="260" t="str">
        <f>'Datos Curso'!F20</f>
        <v>Vidal</v>
      </c>
      <c r="F9" s="261" t="s">
        <v>47</v>
      </c>
    </row>
    <row r="10" spans="2:7" ht="51" x14ac:dyDescent="0.25">
      <c r="B10" s="107">
        <v>2</v>
      </c>
      <c r="C10" s="175" t="str">
        <f>'Datos Curso'!C21</f>
        <v>Máximo</v>
      </c>
      <c r="D10" s="175" t="str">
        <f>'Datos Curso'!E21</f>
        <v>Martínez</v>
      </c>
      <c r="E10" s="176" t="str">
        <f>'Datos Curso'!F21</f>
        <v>Daza</v>
      </c>
      <c r="F10" s="108" t="s">
        <v>48</v>
      </c>
    </row>
    <row r="11" spans="2:7" ht="51" x14ac:dyDescent="0.25">
      <c r="B11" s="105">
        <v>3</v>
      </c>
      <c r="C11" s="103" t="str">
        <f>'Datos Curso'!C22</f>
        <v>Cristian</v>
      </c>
      <c r="D11" s="103" t="str">
        <f>'Datos Curso'!E22</f>
        <v>Morales</v>
      </c>
      <c r="E11" s="104" t="str">
        <f>'Datos Curso'!F22</f>
        <v>Aranguis</v>
      </c>
      <c r="F11" s="106" t="s">
        <v>49</v>
      </c>
    </row>
    <row r="12" spans="2:7" ht="25.5" x14ac:dyDescent="0.25">
      <c r="B12" s="107">
        <v>4</v>
      </c>
      <c r="C12" s="175" t="str">
        <f>'Datos Curso'!C23</f>
        <v xml:space="preserve">Ignacio </v>
      </c>
      <c r="D12" s="175" t="str">
        <f>'Datos Curso'!E23</f>
        <v xml:space="preserve">Ortega </v>
      </c>
      <c r="E12" s="176" t="str">
        <f>'Datos Curso'!F23</f>
        <v>Hidalgo</v>
      </c>
      <c r="F12" s="108" t="s">
        <v>50</v>
      </c>
    </row>
    <row r="13" spans="2:7" ht="51" x14ac:dyDescent="0.25">
      <c r="B13" s="105">
        <v>5</v>
      </c>
      <c r="C13" s="103" t="str">
        <f>'Datos Curso'!C24</f>
        <v>Magdalena</v>
      </c>
      <c r="D13" s="103" t="str">
        <f>'Datos Curso'!E24</f>
        <v xml:space="preserve">Pérez </v>
      </c>
      <c r="E13" s="104" t="str">
        <f>'Datos Curso'!F24</f>
        <v>Garrido</v>
      </c>
      <c r="F13" s="106" t="s">
        <v>51</v>
      </c>
    </row>
    <row r="14" spans="2:7" ht="38.25" x14ac:dyDescent="0.25">
      <c r="B14" s="107">
        <v>6</v>
      </c>
      <c r="C14" s="175" t="str">
        <f>'Datos Curso'!C25</f>
        <v xml:space="preserve">Matías </v>
      </c>
      <c r="D14" s="175" t="str">
        <f>'Datos Curso'!E25</f>
        <v>Riveros</v>
      </c>
      <c r="E14" s="176" t="str">
        <f>'Datos Curso'!F25</f>
        <v>Herrera</v>
      </c>
      <c r="F14" s="108" t="s">
        <v>52</v>
      </c>
    </row>
    <row r="15" spans="2:7" ht="38.25" x14ac:dyDescent="0.25">
      <c r="B15" s="105">
        <v>7</v>
      </c>
      <c r="C15" s="103" t="str">
        <f>'Datos Curso'!C26</f>
        <v>Nicolás</v>
      </c>
      <c r="D15" s="103" t="str">
        <f>'Datos Curso'!E26</f>
        <v xml:space="preserve">Rojas </v>
      </c>
      <c r="E15" s="104" t="str">
        <f>'Datos Curso'!F26</f>
        <v>Gajardo</v>
      </c>
      <c r="F15" s="106" t="s">
        <v>53</v>
      </c>
    </row>
    <row r="16" spans="2:7" ht="38.25" x14ac:dyDescent="0.25">
      <c r="B16" s="107">
        <v>8</v>
      </c>
      <c r="C16" s="175" t="str">
        <f>'Datos Curso'!C27</f>
        <v xml:space="preserve">Sofía </v>
      </c>
      <c r="D16" s="175" t="str">
        <f>'Datos Curso'!E27</f>
        <v>Sarabia</v>
      </c>
      <c r="E16" s="176" t="str">
        <f>'Datos Curso'!F27</f>
        <v>Ugalde</v>
      </c>
      <c r="F16" s="108" t="s">
        <v>54</v>
      </c>
    </row>
    <row r="17" spans="2:6" ht="51" x14ac:dyDescent="0.25">
      <c r="B17" s="105">
        <v>9</v>
      </c>
      <c r="C17" s="103" t="str">
        <f>'Datos Curso'!C28</f>
        <v>Diego</v>
      </c>
      <c r="D17" s="103" t="str">
        <f>'Datos Curso'!E28</f>
        <v>Pavez</v>
      </c>
      <c r="E17" s="104" t="str">
        <f>'Datos Curso'!F28</f>
        <v>Arce</v>
      </c>
      <c r="F17" s="106" t="s">
        <v>55</v>
      </c>
    </row>
    <row r="18" spans="2:6" ht="38.25" x14ac:dyDescent="0.25">
      <c r="B18" s="107">
        <v>10</v>
      </c>
      <c r="C18" s="175">
        <f>'Datos Curso'!C29</f>
        <v>0</v>
      </c>
      <c r="D18" s="175">
        <f>'Datos Curso'!E29</f>
        <v>0</v>
      </c>
      <c r="E18" s="176">
        <f>'Datos Curso'!F29</f>
        <v>0</v>
      </c>
      <c r="F18" s="108" t="s">
        <v>56</v>
      </c>
    </row>
    <row r="19" spans="2:6" ht="63.75" x14ac:dyDescent="0.25">
      <c r="B19" s="105">
        <v>11</v>
      </c>
      <c r="C19" s="103">
        <f>'Datos Curso'!C30</f>
        <v>0</v>
      </c>
      <c r="D19" s="103">
        <f>'Datos Curso'!E30</f>
        <v>0</v>
      </c>
      <c r="E19" s="104">
        <f>'Datos Curso'!F30</f>
        <v>0</v>
      </c>
      <c r="F19" s="106" t="s">
        <v>57</v>
      </c>
    </row>
    <row r="20" spans="2:6" ht="51" x14ac:dyDescent="0.25">
      <c r="B20" s="107">
        <v>12</v>
      </c>
      <c r="C20" s="175">
        <f>'Datos Curso'!C31</f>
        <v>0</v>
      </c>
      <c r="D20" s="175">
        <f>'Datos Curso'!E31</f>
        <v>0</v>
      </c>
      <c r="E20" s="176">
        <f>'Datos Curso'!F31</f>
        <v>0</v>
      </c>
      <c r="F20" s="108" t="s">
        <v>58</v>
      </c>
    </row>
    <row r="21" spans="2:6" ht="51" x14ac:dyDescent="0.25">
      <c r="B21" s="105">
        <v>13</v>
      </c>
      <c r="C21" s="103">
        <f>'Datos Curso'!C32</f>
        <v>0</v>
      </c>
      <c r="D21" s="103">
        <f>'Datos Curso'!E32</f>
        <v>0</v>
      </c>
      <c r="E21" s="104">
        <f>'Datos Curso'!F32</f>
        <v>0</v>
      </c>
      <c r="F21" s="106" t="s">
        <v>59</v>
      </c>
    </row>
    <row r="22" spans="2:6" ht="38.25" x14ac:dyDescent="0.25">
      <c r="B22" s="107">
        <v>14</v>
      </c>
      <c r="C22" s="175">
        <f>'Datos Curso'!C33</f>
        <v>0</v>
      </c>
      <c r="D22" s="175">
        <f>'Datos Curso'!E33</f>
        <v>0</v>
      </c>
      <c r="E22" s="176">
        <f>'Datos Curso'!F33</f>
        <v>0</v>
      </c>
      <c r="F22" s="108" t="s">
        <v>60</v>
      </c>
    </row>
    <row r="23" spans="2:6" ht="51" x14ac:dyDescent="0.25">
      <c r="B23" s="105">
        <v>15</v>
      </c>
      <c r="C23" s="103">
        <f>'Datos Curso'!C34</f>
        <v>0</v>
      </c>
      <c r="D23" s="103">
        <f>'Datos Curso'!E34</f>
        <v>0</v>
      </c>
      <c r="E23" s="104">
        <f>'Datos Curso'!F34</f>
        <v>0</v>
      </c>
      <c r="F23" s="106" t="s">
        <v>61</v>
      </c>
    </row>
    <row r="24" spans="2:6" ht="39" thickBot="1" x14ac:dyDescent="0.3">
      <c r="B24" s="109">
        <v>16</v>
      </c>
      <c r="C24" s="262">
        <f>'Datos Curso'!C35</f>
        <v>0</v>
      </c>
      <c r="D24" s="262">
        <f>'Datos Curso'!E35</f>
        <v>0</v>
      </c>
      <c r="E24" s="263">
        <f>'Datos Curso'!F35</f>
        <v>0</v>
      </c>
      <c r="F24" s="110" t="s">
        <v>62</v>
      </c>
    </row>
  </sheetData>
  <sheetProtection password="C493" sheet="1" objects="1" scenarios="1"/>
  <mergeCells count="8">
    <mergeCell ref="B5:C5"/>
    <mergeCell ref="D5:E5"/>
    <mergeCell ref="B2:C2"/>
    <mergeCell ref="D2:E2"/>
    <mergeCell ref="B3:C3"/>
    <mergeCell ref="D3:E3"/>
    <mergeCell ref="B4:C4"/>
    <mergeCell ref="D4:E4"/>
  </mergeCells>
  <pageMargins left="0.51181102362204722" right="0.51181102362204722" top="0.74803149606299213" bottom="0.74803149606299213" header="0.31496062992125984" footer="0.31496062992125984"/>
  <pageSetup scale="9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66FF"/>
  </sheetPr>
  <dimension ref="B1:R149"/>
  <sheetViews>
    <sheetView showGridLines="0" tabSelected="1" zoomScale="120" zoomScaleNormal="120" workbookViewId="0"/>
  </sheetViews>
  <sheetFormatPr baseColWidth="10" defaultRowHeight="15" x14ac:dyDescent="0.25"/>
  <cols>
    <col min="1" max="1" width="1.42578125" style="3" customWidth="1"/>
    <col min="2" max="4" width="3.85546875" style="3" customWidth="1"/>
    <col min="5" max="5" width="13.140625" style="3" customWidth="1"/>
    <col min="6" max="6" width="12.42578125" style="3" customWidth="1"/>
    <col min="7" max="7" width="3.85546875" style="3" customWidth="1"/>
    <col min="8" max="8" width="11.140625" style="3" customWidth="1"/>
    <col min="9" max="9" width="5.7109375" style="3" customWidth="1"/>
    <col min="10" max="10" width="6.7109375" style="3" customWidth="1"/>
    <col min="11" max="11" width="7.85546875" style="3" customWidth="1"/>
    <col min="12" max="12" width="5.5703125" style="187" customWidth="1"/>
    <col min="13" max="14" width="5.5703125" style="3" customWidth="1"/>
    <col min="15" max="15" width="6" style="3" customWidth="1"/>
    <col min="16" max="17" width="11.42578125" style="3"/>
    <col min="18" max="18" width="0" style="3" hidden="1" customWidth="1"/>
    <col min="19" max="16384" width="11.42578125" style="3"/>
  </cols>
  <sheetData>
    <row r="1" spans="2:18" x14ac:dyDescent="0.25">
      <c r="L1" s="551" t="s">
        <v>308</v>
      </c>
      <c r="M1" s="551"/>
      <c r="N1" s="551"/>
    </row>
    <row r="2" spans="2:18" x14ac:dyDescent="0.25">
      <c r="L2" s="551" t="s">
        <v>309</v>
      </c>
      <c r="M2" s="551"/>
      <c r="N2" s="551"/>
      <c r="R2" s="188">
        <f ca="1">TODAY()</f>
        <v>42177</v>
      </c>
    </row>
    <row r="3" spans="2:18" ht="15.75" x14ac:dyDescent="0.25">
      <c r="B3" s="547" t="s">
        <v>75</v>
      </c>
      <c r="C3" s="547"/>
      <c r="D3" s="547"/>
      <c r="E3" s="547"/>
      <c r="F3" s="547"/>
      <c r="G3" s="547"/>
      <c r="H3" s="547"/>
      <c r="I3" s="547"/>
      <c r="J3" s="547"/>
      <c r="K3" s="547"/>
      <c r="L3" s="547"/>
      <c r="M3" s="547"/>
      <c r="N3" s="547"/>
    </row>
    <row r="4" spans="2:18" x14ac:dyDescent="0.25">
      <c r="B4" s="548" t="s">
        <v>120</v>
      </c>
      <c r="C4" s="548"/>
      <c r="D4" s="548"/>
      <c r="E4" s="548"/>
      <c r="F4" s="548"/>
      <c r="G4" s="548"/>
      <c r="H4" s="548"/>
      <c r="I4" s="548"/>
      <c r="J4" s="548"/>
      <c r="K4" s="548"/>
      <c r="L4" s="548"/>
      <c r="M4" s="548"/>
      <c r="N4" s="548"/>
    </row>
    <row r="5" spans="2:18" ht="15.75" thickBot="1" x14ac:dyDescent="0.3">
      <c r="B5" s="549" t="s">
        <v>304</v>
      </c>
      <c r="C5" s="549"/>
      <c r="D5" s="549"/>
      <c r="E5" s="549"/>
      <c r="F5" s="549"/>
      <c r="G5" s="549"/>
      <c r="H5" s="549"/>
      <c r="I5" s="549"/>
      <c r="J5" s="549"/>
      <c r="K5" s="549"/>
      <c r="L5" s="549"/>
      <c r="M5" s="549"/>
      <c r="N5" s="549"/>
      <c r="P5" s="189" t="s">
        <v>73</v>
      </c>
    </row>
    <row r="6" spans="2:18" ht="15.75" thickBot="1" x14ac:dyDescent="0.3">
      <c r="F6" s="311"/>
      <c r="G6" s="311"/>
      <c r="H6" s="311"/>
      <c r="I6" s="311"/>
      <c r="J6" s="311"/>
      <c r="K6" s="311"/>
      <c r="L6" s="311"/>
      <c r="P6" s="190">
        <v>1</v>
      </c>
    </row>
    <row r="7" spans="2:18" x14ac:dyDescent="0.25">
      <c r="B7" s="612" t="str">
        <f>CONCATENATE("NOMBRE: ",VLOOKUP(P6,'Datos Curso'!B20:F35,2,FALSE)," ",VLOOKUP(P6,'Datos Curso'!B20:F35,4,FALSE)," ",VLOOKUP(P6,'Datos Curso'!B20:F35,5,FALSE))</f>
        <v>NOMBRE: Julieta Brunet Vidal</v>
      </c>
      <c r="C7" s="613"/>
      <c r="D7" s="613"/>
      <c r="E7" s="613"/>
      <c r="F7" s="613"/>
      <c r="G7" s="613"/>
      <c r="H7" s="191" t="s">
        <v>272</v>
      </c>
      <c r="I7" s="552">
        <f>VLOOKUP(P6,'Datos Curso'!B20:G35,6,FALSE)</f>
        <v>40372</v>
      </c>
      <c r="J7" s="552"/>
      <c r="K7" s="553"/>
      <c r="L7" s="554" t="str">
        <f ca="1">CONCATENATE("Edad:  ",TRUNC(('Informe Individual'!R2-'Informe Individual'!I7)/365), "  años")</f>
        <v>Edad:  4  años</v>
      </c>
      <c r="M7" s="554"/>
      <c r="N7" s="555"/>
    </row>
    <row r="8" spans="2:18" x14ac:dyDescent="0.25">
      <c r="B8" s="614" t="str">
        <f>CONCATENATE("Curso:  ",'Datos Curso'!C9," ",'Datos Curso'!D9)</f>
        <v>Curso:  Medio Mayor B</v>
      </c>
      <c r="C8" s="556"/>
      <c r="D8" s="556"/>
      <c r="E8" s="556"/>
      <c r="F8" s="556"/>
      <c r="G8" s="556"/>
      <c r="H8" s="288" t="s">
        <v>76</v>
      </c>
      <c r="I8" s="290">
        <f>VLOOKUP(P6,Asistencia!B5:O19,14,FALSE)</f>
        <v>0.44090909090909092</v>
      </c>
      <c r="J8" s="289"/>
      <c r="K8" s="556" t="str">
        <f>CONCATENATE("Nº Alumnos Curso:   ",COUNTA('Datos Curso'!C20:C35))</f>
        <v>Nº Alumnos Curso:   9</v>
      </c>
      <c r="L8" s="556"/>
      <c r="M8" s="556"/>
      <c r="N8" s="557"/>
    </row>
    <row r="9" spans="2:18" ht="15.75" thickBot="1" x14ac:dyDescent="0.3">
      <c r="B9" s="615" t="str">
        <f>CONCATENATE("Nombre Docente a Cargo:  ",'Datos Curso'!C12," ",'Datos Curso'!D12," ",'Datos Curso'!E12)</f>
        <v>Nombre Docente a Cargo:  Cecilia Muñoz Oses</v>
      </c>
      <c r="C9" s="562"/>
      <c r="D9" s="562"/>
      <c r="E9" s="562"/>
      <c r="F9" s="562"/>
      <c r="G9" s="562"/>
      <c r="H9" s="562"/>
      <c r="I9" s="562" t="str">
        <f>CONCATENATE("Evaluador:  ",'Datos Curso'!C16," ",'Datos Curso'!D16," ",'Datos Curso'!E16)</f>
        <v>Evaluador:  Maria Rodriguez Tapia</v>
      </c>
      <c r="J9" s="562"/>
      <c r="K9" s="562"/>
      <c r="L9" s="562"/>
      <c r="M9" s="562"/>
      <c r="N9" s="563"/>
    </row>
    <row r="10" spans="2:18" x14ac:dyDescent="0.25">
      <c r="B10" s="573" t="s">
        <v>304</v>
      </c>
      <c r="C10" s="573"/>
      <c r="D10" s="573"/>
      <c r="E10" s="573"/>
      <c r="F10" s="573"/>
      <c r="G10" s="573"/>
      <c r="H10" s="573"/>
      <c r="I10" s="573"/>
      <c r="J10" s="573"/>
      <c r="K10" s="573"/>
      <c r="L10" s="573"/>
      <c r="M10" s="573"/>
      <c r="N10" s="573"/>
    </row>
    <row r="11" spans="2:18" x14ac:dyDescent="0.25">
      <c r="C11" s="193" t="s">
        <v>77</v>
      </c>
      <c r="E11" s="192"/>
      <c r="F11" s="192"/>
      <c r="G11" s="192"/>
      <c r="H11" s="192"/>
      <c r="I11" s="192"/>
      <c r="J11" s="192"/>
      <c r="K11" s="192"/>
      <c r="L11" s="3"/>
    </row>
    <row r="12" spans="2:18" ht="3" customHeight="1" x14ac:dyDescent="0.25">
      <c r="D12" s="193"/>
      <c r="E12" s="192"/>
      <c r="F12" s="192"/>
      <c r="G12" s="192"/>
      <c r="H12" s="192"/>
      <c r="I12" s="192"/>
      <c r="J12" s="192"/>
      <c r="K12" s="192"/>
      <c r="L12" s="3"/>
    </row>
    <row r="13" spans="2:18" ht="36.75" customHeight="1" x14ac:dyDescent="0.25">
      <c r="B13" s="616" t="s">
        <v>78</v>
      </c>
      <c r="C13" s="616"/>
      <c r="D13" s="616"/>
      <c r="E13" s="194" t="s">
        <v>79</v>
      </c>
      <c r="F13" s="561" t="s">
        <v>80</v>
      </c>
      <c r="G13" s="561"/>
      <c r="H13" s="561"/>
      <c r="I13" s="561"/>
      <c r="J13" s="561"/>
      <c r="K13" s="561"/>
      <c r="L13" s="561"/>
      <c r="M13" s="561"/>
      <c r="N13" s="561"/>
    </row>
    <row r="14" spans="2:18" ht="47.25" customHeight="1" x14ac:dyDescent="0.25">
      <c r="B14" s="616" t="s">
        <v>81</v>
      </c>
      <c r="C14" s="616"/>
      <c r="D14" s="616"/>
      <c r="E14" s="194" t="s">
        <v>82</v>
      </c>
      <c r="F14" s="561" t="s">
        <v>83</v>
      </c>
      <c r="G14" s="561"/>
      <c r="H14" s="561"/>
      <c r="I14" s="561"/>
      <c r="J14" s="561"/>
      <c r="K14" s="561"/>
      <c r="L14" s="561"/>
      <c r="M14" s="561"/>
      <c r="N14" s="561"/>
    </row>
    <row r="15" spans="2:18" ht="39.75" customHeight="1" x14ac:dyDescent="0.25">
      <c r="B15" s="616" t="s">
        <v>84</v>
      </c>
      <c r="C15" s="616"/>
      <c r="D15" s="616"/>
      <c r="E15" s="194" t="s">
        <v>85</v>
      </c>
      <c r="F15" s="561" t="s">
        <v>86</v>
      </c>
      <c r="G15" s="561"/>
      <c r="H15" s="561"/>
      <c r="I15" s="561"/>
      <c r="J15" s="561"/>
      <c r="K15" s="561"/>
      <c r="L15" s="561"/>
      <c r="M15" s="561"/>
      <c r="N15" s="561"/>
    </row>
    <row r="16" spans="2:18" ht="23.25" customHeight="1" x14ac:dyDescent="0.25">
      <c r="B16" s="572" t="s">
        <v>304</v>
      </c>
      <c r="C16" s="572"/>
      <c r="D16" s="572"/>
      <c r="E16" s="572"/>
      <c r="F16" s="572"/>
      <c r="G16" s="572"/>
      <c r="H16" s="572"/>
      <c r="I16" s="572"/>
      <c r="J16" s="572"/>
      <c r="K16" s="572"/>
      <c r="L16" s="572"/>
      <c r="M16" s="572"/>
      <c r="N16" s="572"/>
    </row>
    <row r="17" spans="2:14" ht="16.5" customHeight="1" x14ac:dyDescent="0.25">
      <c r="C17" s="197" t="s">
        <v>87</v>
      </c>
      <c r="E17" s="195"/>
      <c r="F17" s="196"/>
      <c r="G17" s="196"/>
      <c r="H17" s="196"/>
      <c r="I17" s="198"/>
      <c r="J17" s="198"/>
      <c r="K17" s="198"/>
      <c r="L17" s="196"/>
      <c r="M17" s="560"/>
      <c r="N17" s="560"/>
    </row>
    <row r="18" spans="2:14" ht="16.5" customHeight="1" x14ac:dyDescent="0.25">
      <c r="C18" s="199" t="s">
        <v>88</v>
      </c>
      <c r="E18" s="195"/>
      <c r="F18" s="196"/>
      <c r="G18" s="196"/>
      <c r="H18" s="196"/>
      <c r="I18" s="560"/>
      <c r="J18" s="560"/>
      <c r="K18" s="312"/>
      <c r="L18" s="196"/>
      <c r="M18" s="560"/>
      <c r="N18" s="560"/>
    </row>
    <row r="19" spans="2:14" ht="9.75" customHeight="1" thickBot="1" x14ac:dyDescent="0.3">
      <c r="B19" s="695" t="s">
        <v>304</v>
      </c>
      <c r="C19" s="695"/>
      <c r="D19" s="695"/>
      <c r="E19" s="695"/>
      <c r="F19" s="695"/>
      <c r="G19" s="695"/>
      <c r="H19" s="695"/>
      <c r="I19" s="695"/>
      <c r="J19" s="695"/>
      <c r="K19" s="695"/>
      <c r="L19" s="695"/>
      <c r="M19" s="695"/>
      <c r="N19" s="695"/>
    </row>
    <row r="20" spans="2:14" ht="38.25" customHeight="1" thickBot="1" x14ac:dyDescent="0.3">
      <c r="B20" s="566" t="s">
        <v>133</v>
      </c>
      <c r="C20" s="567"/>
      <c r="D20" s="567"/>
      <c r="E20" s="567"/>
      <c r="F20" s="567"/>
      <c r="G20" s="567"/>
      <c r="H20" s="567"/>
      <c r="I20" s="567"/>
      <c r="J20" s="567"/>
      <c r="K20" s="567"/>
      <c r="L20" s="292" t="s">
        <v>108</v>
      </c>
      <c r="M20" s="293" t="s">
        <v>109</v>
      </c>
      <c r="N20" s="294" t="s">
        <v>110</v>
      </c>
    </row>
    <row r="21" spans="2:14" ht="16.5" customHeight="1" x14ac:dyDescent="0.25">
      <c r="B21" s="568" t="s">
        <v>89</v>
      </c>
      <c r="C21" s="569"/>
      <c r="D21" s="569"/>
      <c r="E21" s="569"/>
      <c r="F21" s="569"/>
      <c r="G21" s="569"/>
      <c r="H21" s="569"/>
      <c r="I21" s="569"/>
      <c r="J21" s="569"/>
      <c r="K21" s="569"/>
      <c r="L21" s="315" t="str">
        <f>VLOOKUP(VLOOKUP($B21,'Eval. PDS 1º Trim'!$F$12:$V$32,1+$P$6,FALSE),Nom!$B$3:$C$6,2,FALSE)</f>
        <v>L</v>
      </c>
      <c r="M21" s="315" t="str">
        <f>VLOOKUP(VLOOKUP($B21,'Eval. PDS 2º Trim'!$F$12:$V$32,1+$P$6,FALSE),Nom!$B$3:$C$6,2,FALSE)</f>
        <v>PL</v>
      </c>
      <c r="N21" s="296" t="str">
        <f>VLOOKUP(VLOOKUP($B21,'Eval. PDS 3º Trim'!$F$12:$V$32,1+$P$6,FALSE),Nom!$B$3:$C$6,2,FALSE)</f>
        <v>PL</v>
      </c>
    </row>
    <row r="22" spans="2:14" ht="16.5" customHeight="1" x14ac:dyDescent="0.25">
      <c r="B22" s="558" t="s">
        <v>90</v>
      </c>
      <c r="C22" s="559"/>
      <c r="D22" s="559"/>
      <c r="E22" s="559"/>
      <c r="F22" s="559"/>
      <c r="G22" s="559"/>
      <c r="H22" s="559"/>
      <c r="I22" s="559"/>
      <c r="J22" s="559"/>
      <c r="K22" s="559"/>
      <c r="L22" s="313" t="str">
        <f>VLOOKUP(VLOOKUP($B22,'Eval. PDS 1º Trim'!$F$12:$V$32,1+$P$6,FALSE),Nom!$B$3:$C$6,2,FALSE)</f>
        <v>L</v>
      </c>
      <c r="M22" s="313" t="str">
        <f>VLOOKUP(VLOOKUP($B22,'Eval. PDS 2º Trim'!$F$12:$V$32,1+$P$6,FALSE),Nom!$B$3:$C$6,2,FALSE)</f>
        <v>NL</v>
      </c>
      <c r="N22" s="296" t="str">
        <f>VLOOKUP(VLOOKUP($B22,'Eval. PDS 3º Trim'!$F$12:$V$32,1+$P$6,FALSE),Nom!$B$3:$C$6,2,FALSE)</f>
        <v>PL</v>
      </c>
    </row>
    <row r="23" spans="2:14" ht="16.5" customHeight="1" x14ac:dyDescent="0.25">
      <c r="B23" s="558" t="s">
        <v>91</v>
      </c>
      <c r="C23" s="559"/>
      <c r="D23" s="559"/>
      <c r="E23" s="559"/>
      <c r="F23" s="559"/>
      <c r="G23" s="559"/>
      <c r="H23" s="559"/>
      <c r="I23" s="559"/>
      <c r="J23" s="559"/>
      <c r="K23" s="559"/>
      <c r="L23" s="313" t="str">
        <f>VLOOKUP(VLOOKUP($B23,'Eval. PDS 1º Trim'!$F$12:$V$32,1+$P$6,FALSE),Nom!$B$3:$C$6,2,FALSE)</f>
        <v>L</v>
      </c>
      <c r="M23" s="313" t="str">
        <f>VLOOKUP(VLOOKUP($B23,'Eval. PDS 2º Trim'!$F$12:$V$32,1+$P$6,FALSE),Nom!$B$3:$C$6,2,FALSE)</f>
        <v>NL</v>
      </c>
      <c r="N23" s="296" t="str">
        <f>VLOOKUP(VLOOKUP($B23,'Eval. PDS 3º Trim'!$F$12:$V$32,1+$P$6,FALSE),Nom!$B$3:$C$6,2,FALSE)</f>
        <v>PL</v>
      </c>
    </row>
    <row r="24" spans="2:14" ht="16.5" customHeight="1" x14ac:dyDescent="0.25">
      <c r="B24" s="558" t="s">
        <v>92</v>
      </c>
      <c r="C24" s="559"/>
      <c r="D24" s="559"/>
      <c r="E24" s="559"/>
      <c r="F24" s="559"/>
      <c r="G24" s="559"/>
      <c r="H24" s="559"/>
      <c r="I24" s="559"/>
      <c r="J24" s="559"/>
      <c r="K24" s="559"/>
      <c r="L24" s="313" t="str">
        <f>VLOOKUP(VLOOKUP($B24,'Eval. PDS 1º Trim'!$F$12:$V$32,1+$P$6,FALSE),Nom!$B$3:$C$6,2,FALSE)</f>
        <v>L</v>
      </c>
      <c r="M24" s="313" t="str">
        <f>VLOOKUP(VLOOKUP($B24,'Eval. PDS 2º Trim'!$F$12:$V$32,1+$P$6,FALSE),Nom!$B$3:$C$6,2,FALSE)</f>
        <v>NL</v>
      </c>
      <c r="N24" s="296" t="str">
        <f>VLOOKUP(VLOOKUP($B24,'Eval. PDS 3º Trim'!$F$12:$V$32,1+$P$6,FALSE),Nom!$B$3:$C$6,2,FALSE)</f>
        <v>L</v>
      </c>
    </row>
    <row r="25" spans="2:14" ht="16.5" customHeight="1" thickBot="1" x14ac:dyDescent="0.3">
      <c r="B25" s="564" t="s">
        <v>93</v>
      </c>
      <c r="C25" s="565"/>
      <c r="D25" s="565"/>
      <c r="E25" s="565"/>
      <c r="F25" s="565"/>
      <c r="G25" s="565"/>
      <c r="H25" s="565"/>
      <c r="I25" s="565"/>
      <c r="J25" s="565"/>
      <c r="K25" s="565"/>
      <c r="L25" s="314" t="str">
        <f>VLOOKUP(VLOOKUP($B25,'Eval. PDS 1º Trim'!$F$12:$V$32,1+$P$6,FALSE),Nom!$B$3:$C$6,2,FALSE)</f>
        <v>L</v>
      </c>
      <c r="M25" s="314" t="str">
        <f>VLOOKUP(VLOOKUP($B25,'Eval. PDS 2º Trim'!$F$12:$V$32,1+$P$6,FALSE),Nom!$B$3:$C$6,2,FALSE)</f>
        <v>NL</v>
      </c>
      <c r="N25" s="297" t="str">
        <f>VLOOKUP(VLOOKUP($B25,'Eval. PDS 3º Trim'!$F$12:$V$32,1+$P$6,FALSE),Nom!$B$3:$C$6,2,FALSE)</f>
        <v>L</v>
      </c>
    </row>
    <row r="26" spans="2:14" ht="32.25" customHeight="1" thickBot="1" x14ac:dyDescent="0.3">
      <c r="B26" s="566" t="s">
        <v>111</v>
      </c>
      <c r="C26" s="567"/>
      <c r="D26" s="567"/>
      <c r="E26" s="567"/>
      <c r="F26" s="567"/>
      <c r="G26" s="567"/>
      <c r="H26" s="567"/>
      <c r="I26" s="567"/>
      <c r="J26" s="567"/>
      <c r="K26" s="567"/>
      <c r="L26" s="291"/>
      <c r="M26" s="291"/>
      <c r="N26" s="295"/>
    </row>
    <row r="27" spans="2:14" ht="16.5" customHeight="1" x14ac:dyDescent="0.25">
      <c r="B27" s="568" t="s">
        <v>94</v>
      </c>
      <c r="C27" s="569"/>
      <c r="D27" s="569"/>
      <c r="E27" s="569"/>
      <c r="F27" s="569"/>
      <c r="G27" s="569"/>
      <c r="H27" s="569"/>
      <c r="I27" s="569"/>
      <c r="J27" s="569"/>
      <c r="K27" s="569"/>
      <c r="L27" s="315" t="str">
        <f>VLOOKUP(VLOOKUP($B27,'Eval. PDS 1º Trim'!$F$12:$V$32,1+$P$6,FALSE),Nom!$B$3:$C$6,2,FALSE)</f>
        <v>PL</v>
      </c>
      <c r="M27" s="315" t="str">
        <f>VLOOKUP(VLOOKUP($B27,'Eval. PDS 2º Trim'!$F$12:$V$32,1+$P$6,FALSE),Nom!$B$3:$C$6,2,FALSE)</f>
        <v>PL</v>
      </c>
      <c r="N27" s="296" t="str">
        <f>VLOOKUP(VLOOKUP($B27,'Eval. PDS 3º Trim'!$F$12:$V$32,1+$P$6,FALSE),Nom!$B$3:$C$6,2,FALSE)</f>
        <v>L</v>
      </c>
    </row>
    <row r="28" spans="2:14" ht="16.5" customHeight="1" x14ac:dyDescent="0.25">
      <c r="B28" s="558" t="s">
        <v>95</v>
      </c>
      <c r="C28" s="559"/>
      <c r="D28" s="559"/>
      <c r="E28" s="559"/>
      <c r="F28" s="559"/>
      <c r="G28" s="559"/>
      <c r="H28" s="559"/>
      <c r="I28" s="559"/>
      <c r="J28" s="559"/>
      <c r="K28" s="559"/>
      <c r="L28" s="313" t="str">
        <f>VLOOKUP(VLOOKUP($B28,'Eval. PDS 1º Trim'!$F$12:$V$32,1+$P$6,FALSE),Nom!$B$3:$C$6,2,FALSE)</f>
        <v>PL</v>
      </c>
      <c r="M28" s="313" t="str">
        <f>VLOOKUP(VLOOKUP($B28,'Eval. PDS 2º Trim'!$F$12:$V$32,1+$P$6,FALSE),Nom!$B$3:$C$6,2,FALSE)</f>
        <v>PL</v>
      </c>
      <c r="N28" s="296" t="str">
        <f>VLOOKUP(VLOOKUP($B28,'Eval. PDS 3º Trim'!$F$12:$V$32,1+$P$6,FALSE),Nom!$B$3:$C$6,2,FALSE)</f>
        <v>PL</v>
      </c>
    </row>
    <row r="29" spans="2:14" ht="16.5" customHeight="1" x14ac:dyDescent="0.25">
      <c r="B29" s="558" t="s">
        <v>96</v>
      </c>
      <c r="C29" s="559"/>
      <c r="D29" s="559"/>
      <c r="E29" s="559"/>
      <c r="F29" s="559"/>
      <c r="G29" s="559"/>
      <c r="H29" s="559"/>
      <c r="I29" s="559"/>
      <c r="J29" s="559"/>
      <c r="K29" s="559"/>
      <c r="L29" s="313" t="str">
        <f>VLOOKUP(VLOOKUP($B29,'Eval. PDS 1º Trim'!$F$12:$V$32,1+$P$6,FALSE),Nom!$B$3:$C$6,2,FALSE)</f>
        <v>PL</v>
      </c>
      <c r="M29" s="313" t="str">
        <f>VLOOKUP(VLOOKUP($B29,'Eval. PDS 2º Trim'!$F$12:$V$32,1+$P$6,FALSE),Nom!$B$3:$C$6,2,FALSE)</f>
        <v>PL</v>
      </c>
      <c r="N29" s="296" t="str">
        <f>VLOOKUP(VLOOKUP($B29,'Eval. PDS 3º Trim'!$F$12:$V$32,1+$P$6,FALSE),Nom!$B$3:$C$6,2,FALSE)</f>
        <v>PL</v>
      </c>
    </row>
    <row r="30" spans="2:14" ht="16.5" customHeight="1" x14ac:dyDescent="0.25">
      <c r="B30" s="558" t="s">
        <v>97</v>
      </c>
      <c r="C30" s="559"/>
      <c r="D30" s="559"/>
      <c r="E30" s="559"/>
      <c r="F30" s="559"/>
      <c r="G30" s="559"/>
      <c r="H30" s="559"/>
      <c r="I30" s="559"/>
      <c r="J30" s="559"/>
      <c r="K30" s="559"/>
      <c r="L30" s="313" t="str">
        <f>VLOOKUP(VLOOKUP($B30,'Eval. PDS 1º Trim'!$F$12:$V$32,1+$P$6,FALSE),Nom!$B$3:$C$6,2,FALSE)</f>
        <v>PL</v>
      </c>
      <c r="M30" s="313" t="str">
        <f>VLOOKUP(VLOOKUP($B30,'Eval. PDS 2º Trim'!$F$12:$V$32,1+$P$6,FALSE),Nom!$B$3:$C$6,2,FALSE)</f>
        <v>PL</v>
      </c>
      <c r="N30" s="296" t="str">
        <f>VLOOKUP(VLOOKUP($B30,'Eval. PDS 3º Trim'!$F$12:$V$32,1+$P$6,FALSE),Nom!$B$3:$C$6,2,FALSE)</f>
        <v>PL</v>
      </c>
    </row>
    <row r="31" spans="2:14" ht="16.5" customHeight="1" thickBot="1" x14ac:dyDescent="0.3">
      <c r="B31" s="564" t="s">
        <v>98</v>
      </c>
      <c r="C31" s="565"/>
      <c r="D31" s="565"/>
      <c r="E31" s="565"/>
      <c r="F31" s="565"/>
      <c r="G31" s="565"/>
      <c r="H31" s="565"/>
      <c r="I31" s="565"/>
      <c r="J31" s="565"/>
      <c r="K31" s="565"/>
      <c r="L31" s="314" t="str">
        <f>VLOOKUP(VLOOKUP($B31,'Eval. PDS 1º Trim'!$F$12:$V$32,1+$P$6,FALSE),Nom!$B$3:$C$6,2,FALSE)</f>
        <v>PL</v>
      </c>
      <c r="M31" s="314" t="str">
        <f>VLOOKUP(VLOOKUP($B31,'Eval. PDS 2º Trim'!$F$12:$V$32,1+$P$6,FALSE),Nom!$B$3:$C$6,2,FALSE)</f>
        <v>PL</v>
      </c>
      <c r="N31" s="297" t="str">
        <f>VLOOKUP(VLOOKUP($B31,'Eval. PDS 3º Trim'!$F$12:$V$32,1+$P$6,FALSE),Nom!$B$3:$C$6,2,FALSE)</f>
        <v>PL</v>
      </c>
    </row>
    <row r="32" spans="2:14" ht="16.5" customHeight="1" thickBot="1" x14ac:dyDescent="0.3">
      <c r="B32" s="574" t="s">
        <v>134</v>
      </c>
      <c r="C32" s="575"/>
      <c r="D32" s="575"/>
      <c r="E32" s="575"/>
      <c r="F32" s="575"/>
      <c r="G32" s="575"/>
      <c r="H32" s="575"/>
      <c r="I32" s="575"/>
      <c r="J32" s="575"/>
      <c r="K32" s="575"/>
      <c r="L32" s="291"/>
      <c r="M32" s="291"/>
      <c r="N32" s="295"/>
    </row>
    <row r="33" spans="2:14" ht="33" customHeight="1" x14ac:dyDescent="0.25">
      <c r="B33" s="568" t="s">
        <v>107</v>
      </c>
      <c r="C33" s="569"/>
      <c r="D33" s="569"/>
      <c r="E33" s="569"/>
      <c r="F33" s="569"/>
      <c r="G33" s="569"/>
      <c r="H33" s="569"/>
      <c r="I33" s="569"/>
      <c r="J33" s="569"/>
      <c r="K33" s="569"/>
      <c r="L33" s="315" t="str">
        <f>VLOOKUP(VLOOKUP($B33,'Eval. PDS 1º Trim'!$F$12:$V$32,1+$P$6,FALSE),Nom!$B$3:$C$6,2,FALSE)</f>
        <v>L</v>
      </c>
      <c r="M33" s="315" t="str">
        <f>VLOOKUP(VLOOKUP($B33,'Eval. PDS 2º Trim'!$F$12:$V$32,1+$P$6,FALSE),Nom!$B$3:$C$6,2,FALSE)</f>
        <v>L</v>
      </c>
      <c r="N33" s="296" t="str">
        <f>VLOOKUP(VLOOKUP($B33,'Eval. PDS 3º Trim'!$F$12:$V$32,1+$P$6,FALSE),Nom!$B$3:$C$6,2,FALSE)</f>
        <v>L</v>
      </c>
    </row>
    <row r="34" spans="2:14" ht="19.5" customHeight="1" x14ac:dyDescent="0.25">
      <c r="B34" s="558" t="s">
        <v>139</v>
      </c>
      <c r="C34" s="559"/>
      <c r="D34" s="559"/>
      <c r="E34" s="559"/>
      <c r="F34" s="559"/>
      <c r="G34" s="559"/>
      <c r="H34" s="559"/>
      <c r="I34" s="559"/>
      <c r="J34" s="559"/>
      <c r="K34" s="559"/>
      <c r="L34" s="313" t="str">
        <f>VLOOKUP(VLOOKUP($B34,'Eval. PDS 1º Trim'!$F$12:$V$32,1+$P$6,FALSE),Nom!$B$3:$C$6,2,FALSE)</f>
        <v>L</v>
      </c>
      <c r="M34" s="313" t="str">
        <f>VLOOKUP(VLOOKUP($B34,'Eval. PDS 2º Trim'!$F$12:$V$32,1+$P$6,FALSE),Nom!$B$3:$C$6,2,FALSE)</f>
        <v>L</v>
      </c>
      <c r="N34" s="296" t="str">
        <f>VLOOKUP(VLOOKUP($B34,'Eval. PDS 3º Trim'!$F$12:$V$32,1+$P$6,FALSE),Nom!$B$3:$C$6,2,FALSE)</f>
        <v>L</v>
      </c>
    </row>
    <row r="35" spans="2:14" ht="16.5" customHeight="1" thickBot="1" x14ac:dyDescent="0.3">
      <c r="B35" s="564" t="s">
        <v>99</v>
      </c>
      <c r="C35" s="565"/>
      <c r="D35" s="565"/>
      <c r="E35" s="565"/>
      <c r="F35" s="565"/>
      <c r="G35" s="565"/>
      <c r="H35" s="565"/>
      <c r="I35" s="565"/>
      <c r="J35" s="565"/>
      <c r="K35" s="565"/>
      <c r="L35" s="314" t="str">
        <f>VLOOKUP(VLOOKUP($B35,'Eval. PDS 1º Trim'!$F$12:$V$32,1+$P$6,FALSE),Nom!$B$3:$C$6,2,FALSE)</f>
        <v>L</v>
      </c>
      <c r="M35" s="314" t="str">
        <f>VLOOKUP(VLOOKUP($B35,'Eval. PDS 2º Trim'!$F$12:$V$32,1+$P$6,FALSE),Nom!$B$3:$C$6,2,FALSE)</f>
        <v>L</v>
      </c>
      <c r="N35" s="297" t="str">
        <f>VLOOKUP(VLOOKUP($B35,'Eval. PDS 3º Trim'!$F$12:$V$32,1+$P$6,FALSE),Nom!$B$3:$C$6,2,FALSE)</f>
        <v>L</v>
      </c>
    </row>
    <row r="36" spans="2:14" ht="30" customHeight="1" thickBot="1" x14ac:dyDescent="0.3">
      <c r="B36" s="566" t="s">
        <v>135</v>
      </c>
      <c r="C36" s="567"/>
      <c r="D36" s="567"/>
      <c r="E36" s="567"/>
      <c r="F36" s="567"/>
      <c r="G36" s="567"/>
      <c r="H36" s="567"/>
      <c r="I36" s="567"/>
      <c r="J36" s="567"/>
      <c r="K36" s="567"/>
      <c r="L36" s="291"/>
      <c r="M36" s="291"/>
      <c r="N36" s="295"/>
    </row>
    <row r="37" spans="2:14" ht="16.5" customHeight="1" x14ac:dyDescent="0.25">
      <c r="B37" s="568" t="s">
        <v>100</v>
      </c>
      <c r="C37" s="569"/>
      <c r="D37" s="569"/>
      <c r="E37" s="569"/>
      <c r="F37" s="569"/>
      <c r="G37" s="569"/>
      <c r="H37" s="569"/>
      <c r="I37" s="569"/>
      <c r="J37" s="569"/>
      <c r="K37" s="569"/>
      <c r="L37" s="315" t="str">
        <f>VLOOKUP(VLOOKUP($B37,'Eval. PDS 1º Trim'!$F$12:$V$32,1+$P$6,FALSE),Nom!$B$3:$C$6,2,FALSE)</f>
        <v>L</v>
      </c>
      <c r="M37" s="315" t="str">
        <f>VLOOKUP(VLOOKUP($B37,'Eval. PDS 2º Trim'!$F$12:$V$32,1+$P$6,FALSE),Nom!$B$3:$C$6,2,FALSE)</f>
        <v>L</v>
      </c>
      <c r="N37" s="296" t="str">
        <f>VLOOKUP(VLOOKUP($B37,'Eval. PDS 3º Trim'!$F$12:$V$32,1+$P$6,FALSE),Nom!$B$3:$C$6,2,FALSE)</f>
        <v>L</v>
      </c>
    </row>
    <row r="38" spans="2:14" ht="16.5" customHeight="1" x14ac:dyDescent="0.25">
      <c r="B38" s="558" t="s">
        <v>101</v>
      </c>
      <c r="C38" s="559"/>
      <c r="D38" s="559"/>
      <c r="E38" s="559"/>
      <c r="F38" s="559"/>
      <c r="G38" s="559"/>
      <c r="H38" s="559"/>
      <c r="I38" s="559"/>
      <c r="J38" s="559"/>
      <c r="K38" s="559"/>
      <c r="L38" s="313" t="str">
        <f>VLOOKUP(VLOOKUP($B38,'Eval. PDS 1º Trim'!$F$12:$V$32,1+$P$6,FALSE),Nom!$B$3:$C$6,2,FALSE)</f>
        <v>L</v>
      </c>
      <c r="M38" s="313" t="str">
        <f>VLOOKUP(VLOOKUP($B38,'Eval. PDS 2º Trim'!$F$12:$V$32,1+$P$6,FALSE),Nom!$B$3:$C$6,2,FALSE)</f>
        <v>L</v>
      </c>
      <c r="N38" s="296" t="str">
        <f>VLOOKUP(VLOOKUP($B38,'Eval. PDS 3º Trim'!$F$12:$V$32,1+$P$6,FALSE),Nom!$B$3:$C$6,2,FALSE)</f>
        <v>L</v>
      </c>
    </row>
    <row r="39" spans="2:14" ht="16.5" customHeight="1" thickBot="1" x14ac:dyDescent="0.3">
      <c r="B39" s="564" t="s">
        <v>102</v>
      </c>
      <c r="C39" s="565"/>
      <c r="D39" s="565"/>
      <c r="E39" s="565"/>
      <c r="F39" s="565"/>
      <c r="G39" s="565"/>
      <c r="H39" s="565"/>
      <c r="I39" s="565"/>
      <c r="J39" s="565"/>
      <c r="K39" s="565"/>
      <c r="L39" s="314" t="str">
        <f>VLOOKUP(VLOOKUP($B39,'Eval. PDS 1º Trim'!$F$12:$V$32,1+$P$6,FALSE),Nom!$B$3:$C$6,2,FALSE)</f>
        <v>L</v>
      </c>
      <c r="M39" s="314" t="str">
        <f>VLOOKUP(VLOOKUP($B39,'Eval. PDS 2º Trim'!$F$12:$V$32,1+$P$6,FALSE),Nom!$B$3:$C$6,2,FALSE)</f>
        <v>L</v>
      </c>
      <c r="N39" s="297" t="str">
        <f>VLOOKUP(VLOOKUP($B39,'Eval. PDS 3º Trim'!$F$12:$V$32,1+$P$6,FALSE),Nom!$B$3:$C$6,2,FALSE)</f>
        <v>L</v>
      </c>
    </row>
    <row r="40" spans="2:14" ht="16.5" customHeight="1" thickBot="1" x14ac:dyDescent="0.3">
      <c r="B40" s="574" t="s">
        <v>136</v>
      </c>
      <c r="C40" s="575"/>
      <c r="D40" s="575"/>
      <c r="E40" s="575"/>
      <c r="F40" s="575"/>
      <c r="G40" s="575"/>
      <c r="H40" s="575"/>
      <c r="I40" s="575"/>
      <c r="J40" s="575"/>
      <c r="K40" s="575"/>
      <c r="L40" s="291"/>
      <c r="M40" s="291"/>
      <c r="N40" s="295"/>
    </row>
    <row r="41" spans="2:14" ht="16.5" customHeight="1" x14ac:dyDescent="0.25">
      <c r="B41" s="568" t="s">
        <v>103</v>
      </c>
      <c r="C41" s="569"/>
      <c r="D41" s="569"/>
      <c r="E41" s="569"/>
      <c r="F41" s="569"/>
      <c r="G41" s="569"/>
      <c r="H41" s="569"/>
      <c r="I41" s="569"/>
      <c r="J41" s="569"/>
      <c r="K41" s="569"/>
      <c r="L41" s="315" t="str">
        <f>VLOOKUP(VLOOKUP($B41,'Eval. PDS 1º Trim'!$F$12:$V$32,1+$P$6,FALSE),Nom!$B$3:$C$6,2,FALSE)</f>
        <v>L</v>
      </c>
      <c r="M41" s="315" t="str">
        <f>VLOOKUP(VLOOKUP($B41,'Eval. PDS 2º Trim'!$F$12:$V$32,1+$P$6,FALSE),Nom!$B$3:$C$6,2,FALSE)</f>
        <v>L</v>
      </c>
      <c r="N41" s="296" t="str">
        <f>VLOOKUP(VLOOKUP($B41,'Eval. PDS 3º Trim'!$F$12:$V$32,1+$P$6,FALSE),Nom!$B$3:$C$6,2,FALSE)</f>
        <v>L</v>
      </c>
    </row>
    <row r="42" spans="2:14" ht="16.5" customHeight="1" thickBot="1" x14ac:dyDescent="0.3">
      <c r="B42" s="564" t="s">
        <v>104</v>
      </c>
      <c r="C42" s="565"/>
      <c r="D42" s="565"/>
      <c r="E42" s="565"/>
      <c r="F42" s="565"/>
      <c r="G42" s="565"/>
      <c r="H42" s="565"/>
      <c r="I42" s="565"/>
      <c r="J42" s="565"/>
      <c r="K42" s="565"/>
      <c r="L42" s="314" t="str">
        <f>VLOOKUP(VLOOKUP($B42,'Eval. PDS 1º Trim'!$F$12:$V$32,1+$P$6,FALSE),Nom!$B$3:$C$6,2,FALSE)</f>
        <v>NL</v>
      </c>
      <c r="M42" s="314" t="str">
        <f>VLOOKUP(VLOOKUP($B42,'Eval. PDS 2º Trim'!$F$12:$V$32,1+$P$6,FALSE),Nom!$B$3:$C$6,2,FALSE)</f>
        <v>L</v>
      </c>
      <c r="N42" s="297" t="str">
        <f>VLOOKUP(VLOOKUP($B42,'Eval. PDS 3º Trim'!$F$12:$V$32,1+$P$6,FALSE),Nom!$B$3:$C$6,2,FALSE)</f>
        <v>L</v>
      </c>
    </row>
    <row r="43" spans="2:14" ht="16.5" customHeight="1" thickBot="1" x14ac:dyDescent="0.3">
      <c r="B43" s="574" t="s">
        <v>137</v>
      </c>
      <c r="C43" s="575"/>
      <c r="D43" s="575"/>
      <c r="E43" s="575"/>
      <c r="F43" s="575"/>
      <c r="G43" s="575"/>
      <c r="H43" s="575"/>
      <c r="I43" s="575"/>
      <c r="J43" s="575"/>
      <c r="K43" s="575"/>
      <c r="L43" s="291"/>
      <c r="M43" s="291"/>
      <c r="N43" s="295"/>
    </row>
    <row r="44" spans="2:14" ht="21" customHeight="1" x14ac:dyDescent="0.25">
      <c r="B44" s="568" t="s">
        <v>138</v>
      </c>
      <c r="C44" s="569"/>
      <c r="D44" s="569"/>
      <c r="E44" s="569"/>
      <c r="F44" s="569"/>
      <c r="G44" s="569"/>
      <c r="H44" s="569"/>
      <c r="I44" s="569"/>
      <c r="J44" s="569"/>
      <c r="K44" s="569"/>
      <c r="L44" s="315" t="str">
        <f>VLOOKUP(VLOOKUP($B44,'Eval. PDS 1º Trim'!$F$12:$V$32,1+$P$6,FALSE),Nom!$B$3:$C$6,2,FALSE)</f>
        <v>PL</v>
      </c>
      <c r="M44" s="315" t="str">
        <f>VLOOKUP(VLOOKUP($B44,'Eval. PDS 2º Trim'!$F$12:$V$32,1+$P$6,FALSE),Nom!$B$3:$C$6,2,FALSE)</f>
        <v>L</v>
      </c>
      <c r="N44" s="296" t="str">
        <f>VLOOKUP(VLOOKUP($B44,'Eval. PDS 3º Trim'!$F$12:$V$32,1+$P$6,FALSE),Nom!$B$3:$C$6,2,FALSE)</f>
        <v>PL</v>
      </c>
    </row>
    <row r="45" spans="2:14" x14ac:dyDescent="0.25">
      <c r="B45" s="558" t="s">
        <v>105</v>
      </c>
      <c r="C45" s="559"/>
      <c r="D45" s="559"/>
      <c r="E45" s="559"/>
      <c r="F45" s="559"/>
      <c r="G45" s="559"/>
      <c r="H45" s="559"/>
      <c r="I45" s="559"/>
      <c r="J45" s="559"/>
      <c r="K45" s="559"/>
      <c r="L45" s="313" t="str">
        <f>VLOOKUP(VLOOKUP($B45,'Eval. PDS 1º Trim'!$F$12:$V$32,1+$P$6,FALSE),Nom!$B$3:$C$6,2,FALSE)</f>
        <v>L</v>
      </c>
      <c r="M45" s="313" t="str">
        <f>VLOOKUP(VLOOKUP($B45,'Eval. PDS 2º Trim'!$F$12:$V$32,1+$P$6,FALSE),Nom!$B$3:$C$6,2,FALSE)</f>
        <v>L</v>
      </c>
      <c r="N45" s="296" t="str">
        <f>VLOOKUP(VLOOKUP($B45,'Eval. PDS 3º Trim'!$F$12:$V$32,1+$P$6,FALSE),Nom!$B$3:$C$6,2,FALSE)</f>
        <v>PL</v>
      </c>
    </row>
    <row r="46" spans="2:14" ht="15" customHeight="1" thickBot="1" x14ac:dyDescent="0.3">
      <c r="B46" s="627" t="s">
        <v>106</v>
      </c>
      <c r="C46" s="628"/>
      <c r="D46" s="628"/>
      <c r="E46" s="628"/>
      <c r="F46" s="628"/>
      <c r="G46" s="628"/>
      <c r="H46" s="628"/>
      <c r="I46" s="628"/>
      <c r="J46" s="628"/>
      <c r="K46" s="628"/>
      <c r="L46" s="316" t="str">
        <f>VLOOKUP(VLOOKUP($B46,'Eval. PDS 1º Trim'!$F$12:$V$32,1+$P$6,FALSE),Nom!$B$3:$C$6,2,FALSE)</f>
        <v>L</v>
      </c>
      <c r="M46" s="316" t="str">
        <f>VLOOKUP(VLOOKUP($B46,'Eval. PDS 2º Trim'!$F$12:$V$32,1+$P$6,FALSE),Nom!$B$3:$C$6,2,FALSE)</f>
        <v>PL</v>
      </c>
      <c r="N46" s="298" t="str">
        <f>VLOOKUP(VLOOKUP($B46,'Eval. PDS 3º Trim'!$F$12:$V$32,1+$P$6,FALSE),Nom!$B$3:$C$6,2,FALSE)</f>
        <v>PL</v>
      </c>
    </row>
    <row r="47" spans="2:14" ht="20.25" customHeight="1" thickBot="1" x14ac:dyDescent="0.3">
      <c r="D47" s="200"/>
      <c r="E47" s="195"/>
      <c r="F47" s="196"/>
      <c r="G47" s="196"/>
      <c r="H47" s="196"/>
      <c r="I47" s="196"/>
      <c r="J47" s="196"/>
      <c r="K47" s="196"/>
      <c r="L47" s="196"/>
      <c r="M47" s="196"/>
      <c r="N47" s="196"/>
    </row>
    <row r="48" spans="2:14" ht="16.5" customHeight="1" x14ac:dyDescent="0.25">
      <c r="B48" s="629" t="s">
        <v>305</v>
      </c>
      <c r="C48" s="630"/>
      <c r="D48" s="630"/>
      <c r="E48" s="630"/>
      <c r="F48" s="630"/>
      <c r="G48" s="630"/>
      <c r="H48" s="630"/>
      <c r="I48" s="630"/>
      <c r="J48" s="630"/>
      <c r="K48" s="631"/>
      <c r="L48" s="201" t="s">
        <v>108</v>
      </c>
      <c r="M48" s="202" t="s">
        <v>109</v>
      </c>
      <c r="N48" s="203" t="s">
        <v>110</v>
      </c>
    </row>
    <row r="49" spans="2:14" ht="22.5" customHeight="1" thickBot="1" x14ac:dyDescent="0.3">
      <c r="B49" s="632"/>
      <c r="C49" s="633"/>
      <c r="D49" s="633"/>
      <c r="E49" s="633"/>
      <c r="F49" s="633"/>
      <c r="G49" s="633"/>
      <c r="H49" s="633"/>
      <c r="I49" s="633"/>
      <c r="J49" s="633"/>
      <c r="K49" s="634"/>
      <c r="L49" s="299">
        <f>HLOOKUP(P6,'Eval. 1º Trim'!G2:V119,88,FALSE)</f>
        <v>0.5</v>
      </c>
      <c r="M49" s="299">
        <f>HLOOKUP(P6,'Eval. 2º Trim'!G2:V119,88,FALSE)</f>
        <v>0</v>
      </c>
      <c r="N49" s="299">
        <f>HLOOKUP(P6,'Eval. 3º Trim'!G2:V119,88,FALSE)</f>
        <v>0.30769230769230771</v>
      </c>
    </row>
    <row r="50" spans="2:14" ht="25.5" customHeight="1" x14ac:dyDescent="0.25">
      <c r="B50" s="605" t="s">
        <v>113</v>
      </c>
      <c r="C50" s="606"/>
      <c r="D50" s="606"/>
      <c r="E50" s="570" t="s">
        <v>114</v>
      </c>
      <c r="F50" s="579" t="s">
        <v>66</v>
      </c>
      <c r="G50" s="580"/>
      <c r="H50" s="580"/>
      <c r="I50" s="580"/>
      <c r="J50" s="580"/>
      <c r="K50" s="581"/>
      <c r="L50" s="576" t="s">
        <v>115</v>
      </c>
      <c r="M50" s="577"/>
      <c r="N50" s="578"/>
    </row>
    <row r="51" spans="2:14" ht="16.5" customHeight="1" thickBot="1" x14ac:dyDescent="0.3">
      <c r="B51" s="620"/>
      <c r="C51" s="621"/>
      <c r="D51" s="621"/>
      <c r="E51" s="571"/>
      <c r="F51" s="582"/>
      <c r="G51" s="583"/>
      <c r="H51" s="583"/>
      <c r="I51" s="583"/>
      <c r="J51" s="583"/>
      <c r="K51" s="584"/>
      <c r="L51" s="204" t="s">
        <v>116</v>
      </c>
      <c r="M51" s="205" t="s">
        <v>117</v>
      </c>
      <c r="N51" s="206" t="s">
        <v>118</v>
      </c>
    </row>
    <row r="52" spans="2:14" ht="37.5" customHeight="1" thickBot="1" x14ac:dyDescent="0.3">
      <c r="B52" s="605" t="s">
        <v>119</v>
      </c>
      <c r="C52" s="606"/>
      <c r="D52" s="606"/>
      <c r="E52" s="599" t="s">
        <v>126</v>
      </c>
      <c r="F52" s="585" t="s">
        <v>121</v>
      </c>
      <c r="G52" s="586"/>
      <c r="H52" s="586"/>
      <c r="I52" s="586"/>
      <c r="J52" s="586"/>
      <c r="K52" s="586"/>
      <c r="L52" s="207" t="str">
        <f>VLOOKUP(VLOOKUP($F52,'Eval. 1º Trim'!F12:V12,1+$P$6,FALSE),Nom!$B$3:$C$6,2,FALSE)</f>
        <v>PL</v>
      </c>
      <c r="M52" s="207" t="str">
        <f>VLOOKUP(VLOOKUP($F52,'Eval. 2º Trim'!F12:V12,1+$P$6,FALSE),Nom!$B$3:$C$6,2,FALSE)</f>
        <v>NL</v>
      </c>
      <c r="N52" s="207" t="str">
        <f>VLOOKUP(VLOOKUP($F52,'Eval. 3º Trim'!F12:V12,1+$P$6,FALSE),Nom!$B$3:$C$6,2,FALSE)</f>
        <v>L</v>
      </c>
    </row>
    <row r="53" spans="2:14" ht="39" customHeight="1" thickBot="1" x14ac:dyDescent="0.3">
      <c r="B53" s="596"/>
      <c r="C53" s="597"/>
      <c r="D53" s="597"/>
      <c r="E53" s="600"/>
      <c r="F53" s="593" t="s">
        <v>122</v>
      </c>
      <c r="G53" s="591"/>
      <c r="H53" s="591"/>
      <c r="I53" s="591"/>
      <c r="J53" s="591"/>
      <c r="K53" s="591"/>
      <c r="L53" s="207" t="str">
        <f>VLOOKUP(VLOOKUP($F53,'Eval. 1º Trim'!F13:V13,1+$P$6,FALSE),Nom!$B$3:$C$6,2,FALSE)</f>
        <v>L</v>
      </c>
      <c r="M53" s="207" t="str">
        <f>VLOOKUP(VLOOKUP($F53,'Eval. 2º Trim'!F13:V13,1+$P$6,FALSE),Nom!$B$3:$C$6,2,FALSE)</f>
        <v>NE</v>
      </c>
      <c r="N53" s="207" t="str">
        <f>VLOOKUP(VLOOKUP($F53,'Eval. 3º Trim'!F13:V13,1+$P$6,FALSE),Nom!$B$3:$C$6,2,FALSE)</f>
        <v>PL</v>
      </c>
    </row>
    <row r="54" spans="2:14" ht="40.5" customHeight="1" thickBot="1" x14ac:dyDescent="0.3">
      <c r="B54" s="596"/>
      <c r="C54" s="597"/>
      <c r="D54" s="597"/>
      <c r="E54" s="607"/>
      <c r="F54" s="594" t="s">
        <v>123</v>
      </c>
      <c r="G54" s="595"/>
      <c r="H54" s="595"/>
      <c r="I54" s="595"/>
      <c r="J54" s="595"/>
      <c r="K54" s="595"/>
      <c r="L54" s="207" t="str">
        <f>VLOOKUP(VLOOKUP($F54,'Eval. 1º Trim'!F14:V14,1+$P$6,FALSE),Nom!$B$3:$C$6,2,FALSE)</f>
        <v>L</v>
      </c>
      <c r="M54" s="207" t="str">
        <f>VLOOKUP(VLOOKUP($F54,'Eval. 2º Trim'!F14:V14,1+$P$6,FALSE),Nom!$B$3:$C$6,2,FALSE)</f>
        <v>NE</v>
      </c>
      <c r="N54" s="207" t="str">
        <f>VLOOKUP(VLOOKUP($F54,'Eval. 3º Trim'!F14:V14,1+$P$6,FALSE),Nom!$B$3:$C$6,2,FALSE)</f>
        <v>PL</v>
      </c>
    </row>
    <row r="55" spans="2:14" ht="31.5" customHeight="1" thickBot="1" x14ac:dyDescent="0.3">
      <c r="B55" s="596"/>
      <c r="C55" s="597"/>
      <c r="D55" s="597"/>
      <c r="E55" s="608" t="s">
        <v>124</v>
      </c>
      <c r="F55" s="585" t="s">
        <v>125</v>
      </c>
      <c r="G55" s="586"/>
      <c r="H55" s="586"/>
      <c r="I55" s="586"/>
      <c r="J55" s="586"/>
      <c r="K55" s="586"/>
      <c r="L55" s="207" t="str">
        <f>VLOOKUP(VLOOKUP($F55,'Eval. 1º Trim'!F15:V15,1+$P$6,FALSE),Nom!$B$3:$C$6,2,FALSE)</f>
        <v>L</v>
      </c>
      <c r="M55" s="207" t="str">
        <f>VLOOKUP(VLOOKUP($F55,'Eval. 2º Trim'!F15:V15,1+$P$6,FALSE),Nom!$B$3:$C$6,2,FALSE)</f>
        <v>NE</v>
      </c>
      <c r="N55" s="207" t="str">
        <f>VLOOKUP(VLOOKUP($F55,'Eval. 3º Trim'!F15:V15,1+$P$6,FALSE),Nom!$B$3:$C$6,2,FALSE)</f>
        <v>PL</v>
      </c>
    </row>
    <row r="56" spans="2:14" ht="39.75" customHeight="1" thickBot="1" x14ac:dyDescent="0.3">
      <c r="B56" s="596"/>
      <c r="C56" s="597"/>
      <c r="D56" s="597"/>
      <c r="E56" s="603"/>
      <c r="F56" s="593" t="s">
        <v>127</v>
      </c>
      <c r="G56" s="591"/>
      <c r="H56" s="591"/>
      <c r="I56" s="591"/>
      <c r="J56" s="591"/>
      <c r="K56" s="591"/>
      <c r="L56" s="207" t="str">
        <f>VLOOKUP(VLOOKUP($F56,'Eval. 1º Trim'!F16:V16,1+$P$6,FALSE),Nom!$B$3:$C$6,2,FALSE)</f>
        <v>L</v>
      </c>
      <c r="M56" s="207" t="str">
        <f>VLOOKUP(VLOOKUP($F56,'Eval. 2º Trim'!F16:V16,1+$P$6,FALSE),Nom!$B$3:$C$6,2,FALSE)</f>
        <v>NE</v>
      </c>
      <c r="N56" s="207" t="str">
        <f>VLOOKUP(VLOOKUP($F56,'Eval. 3º Trim'!F16:V16,1+$P$6,FALSE),Nom!$B$3:$C$6,2,FALSE)</f>
        <v>PL</v>
      </c>
    </row>
    <row r="57" spans="2:14" ht="30.75" customHeight="1" thickBot="1" x14ac:dyDescent="0.3">
      <c r="B57" s="596"/>
      <c r="C57" s="597"/>
      <c r="D57" s="597"/>
      <c r="E57" s="604"/>
      <c r="F57" s="594" t="s">
        <v>128</v>
      </c>
      <c r="G57" s="595"/>
      <c r="H57" s="595"/>
      <c r="I57" s="595"/>
      <c r="J57" s="595"/>
      <c r="K57" s="595"/>
      <c r="L57" s="207" t="str">
        <f>VLOOKUP(VLOOKUP($F57,'Eval. 1º Trim'!F17:V17,1+$P$6,FALSE),Nom!$B$3:$C$6,2,FALSE)</f>
        <v>L</v>
      </c>
      <c r="M57" s="207" t="str">
        <f>VLOOKUP(VLOOKUP($F57,'Eval. 2º Trim'!F17:V17,1+$P$6,FALSE),Nom!$B$3:$C$6,2,FALSE)</f>
        <v>NE</v>
      </c>
      <c r="N57" s="207" t="str">
        <f>VLOOKUP(VLOOKUP($F57,'Eval. 3º Trim'!F17:V17,1+$P$6,FALSE),Nom!$B$3:$C$6,2,FALSE)</f>
        <v>PL</v>
      </c>
    </row>
    <row r="58" spans="2:14" ht="27.75" customHeight="1" thickBot="1" x14ac:dyDescent="0.3">
      <c r="B58" s="596"/>
      <c r="C58" s="597"/>
      <c r="D58" s="597"/>
      <c r="E58" s="599" t="s">
        <v>129</v>
      </c>
      <c r="F58" s="585" t="s">
        <v>130</v>
      </c>
      <c r="G58" s="586"/>
      <c r="H58" s="586"/>
      <c r="I58" s="586"/>
      <c r="J58" s="586"/>
      <c r="K58" s="586"/>
      <c r="L58" s="207" t="str">
        <f>VLOOKUP(VLOOKUP($F58,'Eval. 1º Trim'!F18:V18,1+$P$6,FALSE),Nom!$B$3:$C$6,2,FALSE)</f>
        <v>L</v>
      </c>
      <c r="M58" s="207" t="str">
        <f>VLOOKUP(VLOOKUP($F58,'Eval. 2º Trim'!F18:V18,1+$P$6,FALSE),Nom!$B$3:$C$6,2,FALSE)</f>
        <v>NE</v>
      </c>
      <c r="N58" s="207" t="str">
        <f>VLOOKUP(VLOOKUP($F58,'Eval. 3º Trim'!F18:V18,1+$P$6,FALSE),Nom!$B$3:$C$6,2,FALSE)</f>
        <v>PL</v>
      </c>
    </row>
    <row r="59" spans="2:14" ht="21" customHeight="1" thickBot="1" x14ac:dyDescent="0.3">
      <c r="B59" s="596"/>
      <c r="C59" s="597"/>
      <c r="D59" s="597"/>
      <c r="E59" s="600"/>
      <c r="F59" s="593" t="s">
        <v>131</v>
      </c>
      <c r="G59" s="591"/>
      <c r="H59" s="591"/>
      <c r="I59" s="591"/>
      <c r="J59" s="591"/>
      <c r="K59" s="591"/>
      <c r="L59" s="207" t="str">
        <f>VLOOKUP(VLOOKUP($F59,'Eval. 1º Trim'!F19:V19,1+$P$6,FALSE),Nom!$B$3:$C$6,2,FALSE)</f>
        <v>L</v>
      </c>
      <c r="M59" s="207" t="str">
        <f>VLOOKUP(VLOOKUP($F59,'Eval. 2º Trim'!F19:V19,1+$P$6,FALSE),Nom!$B$3:$C$6,2,FALSE)</f>
        <v>NE</v>
      </c>
      <c r="N59" s="207" t="str">
        <f>VLOOKUP(VLOOKUP($F59,'Eval. 3º Trim'!F19:V19,1+$P$6,FALSE),Nom!$B$3:$C$6,2,FALSE)</f>
        <v>L</v>
      </c>
    </row>
    <row r="60" spans="2:14" ht="36" customHeight="1" thickBot="1" x14ac:dyDescent="0.3">
      <c r="B60" s="596"/>
      <c r="C60" s="597"/>
      <c r="D60" s="597"/>
      <c r="E60" s="601"/>
      <c r="F60" s="594" t="s">
        <v>132</v>
      </c>
      <c r="G60" s="595"/>
      <c r="H60" s="595"/>
      <c r="I60" s="595"/>
      <c r="J60" s="595"/>
      <c r="K60" s="595"/>
      <c r="L60" s="207" t="str">
        <f>VLOOKUP(VLOOKUP($F60,'Eval. 1º Trim'!F20:V20,1+$P$6,FALSE),Nom!$B$3:$C$6,2,FALSE)</f>
        <v>PL</v>
      </c>
      <c r="M60" s="207" t="str">
        <f>VLOOKUP(VLOOKUP($F60,'Eval. 2º Trim'!F20:V20,1+$P$6,FALSE),Nom!$B$3:$C$6,2,FALSE)</f>
        <v>NE</v>
      </c>
      <c r="N60" s="207" t="str">
        <f>VLOOKUP(VLOOKUP($F60,'Eval. 3º Trim'!F20:V20,1+$P$6,FALSE),Nom!$B$3:$C$6,2,FALSE)</f>
        <v>PL</v>
      </c>
    </row>
    <row r="61" spans="2:14" ht="41.25" customHeight="1" thickBot="1" x14ac:dyDescent="0.3">
      <c r="B61" s="596" t="s">
        <v>140</v>
      </c>
      <c r="C61" s="597"/>
      <c r="D61" s="597"/>
      <c r="E61" s="602" t="s">
        <v>141</v>
      </c>
      <c r="F61" s="585" t="s">
        <v>142</v>
      </c>
      <c r="G61" s="586"/>
      <c r="H61" s="586"/>
      <c r="I61" s="586"/>
      <c r="J61" s="586"/>
      <c r="K61" s="586"/>
      <c r="L61" s="207" t="str">
        <f>VLOOKUP(VLOOKUP($F61,'Eval. 1º Trim'!F21:V21,1+$P$6,FALSE),Nom!$B$3:$C$6,2,FALSE)</f>
        <v>PL</v>
      </c>
      <c r="M61" s="207" t="str">
        <f>VLOOKUP(VLOOKUP($F61,'Eval. 2º Trim'!F21:V21,1+$P$6,FALSE),Nom!$B$3:$C$6,2,FALSE)</f>
        <v>NE</v>
      </c>
      <c r="N61" s="207" t="str">
        <f>VLOOKUP(VLOOKUP($F61,'Eval. 3º Trim'!F21:V21,1+$P$6,FALSE),Nom!$B$3:$C$6,2,FALSE)</f>
        <v>PL</v>
      </c>
    </row>
    <row r="62" spans="2:14" ht="30.75" customHeight="1" thickBot="1" x14ac:dyDescent="0.3">
      <c r="B62" s="596"/>
      <c r="C62" s="597"/>
      <c r="D62" s="597"/>
      <c r="E62" s="603"/>
      <c r="F62" s="593" t="s">
        <v>143</v>
      </c>
      <c r="G62" s="591"/>
      <c r="H62" s="591"/>
      <c r="I62" s="591"/>
      <c r="J62" s="591"/>
      <c r="K62" s="591"/>
      <c r="L62" s="207" t="str">
        <f>VLOOKUP(VLOOKUP($F62,'Eval. 1º Trim'!F22:V22,1+$P$6,FALSE),Nom!$B$3:$C$6,2,FALSE)</f>
        <v>L</v>
      </c>
      <c r="M62" s="207" t="str">
        <f>VLOOKUP(VLOOKUP($F62,'Eval. 2º Trim'!F22:V22,1+$P$6,FALSE),Nom!$B$3:$C$6,2,FALSE)</f>
        <v>NE</v>
      </c>
      <c r="N62" s="207" t="str">
        <f>VLOOKUP(VLOOKUP($F62,'Eval. 3º Trim'!F22:V22,1+$P$6,FALSE),Nom!$B$3:$C$6,2,FALSE)</f>
        <v>L</v>
      </c>
    </row>
    <row r="63" spans="2:14" ht="31.5" customHeight="1" thickBot="1" x14ac:dyDescent="0.3">
      <c r="B63" s="596"/>
      <c r="C63" s="597"/>
      <c r="D63" s="597"/>
      <c r="E63" s="603"/>
      <c r="F63" s="593" t="s">
        <v>144</v>
      </c>
      <c r="G63" s="591"/>
      <c r="H63" s="591"/>
      <c r="I63" s="591"/>
      <c r="J63" s="591"/>
      <c r="K63" s="591"/>
      <c r="L63" s="207" t="str">
        <f>VLOOKUP(VLOOKUP($F63,'Eval. 1º Trim'!F23:V23,1+$P$6,FALSE),Nom!$B$3:$C$6,2,FALSE)</f>
        <v>L</v>
      </c>
      <c r="M63" s="207" t="str">
        <f>VLOOKUP(VLOOKUP($F63,'Eval. 2º Trim'!F23:V23,1+$P$6,FALSE),Nom!$B$3:$C$6,2,FALSE)</f>
        <v>NE</v>
      </c>
      <c r="N63" s="207" t="str">
        <f>VLOOKUP(VLOOKUP($F63,'Eval. 3º Trim'!F23:V23,1+$P$6,FALSE),Nom!$B$3:$C$6,2,FALSE)</f>
        <v>L</v>
      </c>
    </row>
    <row r="64" spans="2:14" ht="39.75" customHeight="1" thickBot="1" x14ac:dyDescent="0.3">
      <c r="B64" s="596"/>
      <c r="C64" s="597"/>
      <c r="D64" s="597"/>
      <c r="E64" s="604"/>
      <c r="F64" s="594" t="s">
        <v>145</v>
      </c>
      <c r="G64" s="595"/>
      <c r="H64" s="595"/>
      <c r="I64" s="595"/>
      <c r="J64" s="595"/>
      <c r="K64" s="595"/>
      <c r="L64" s="207" t="str">
        <f>VLOOKUP(VLOOKUP($F64,'Eval. 1º Trim'!F24:V24,1+$P$6,FALSE),Nom!$B$3:$C$6,2,FALSE)</f>
        <v>L</v>
      </c>
      <c r="M64" s="207" t="str">
        <f>VLOOKUP(VLOOKUP($F64,'Eval. 2º Trim'!F24:V24,1+$P$6,FALSE),Nom!$B$3:$C$6,2,FALSE)</f>
        <v>NE</v>
      </c>
      <c r="N64" s="207" t="str">
        <f>VLOOKUP(VLOOKUP($F64,'Eval. 3º Trim'!F24:V24,1+$P$6,FALSE),Nom!$B$3:$C$6,2,FALSE)</f>
        <v>L</v>
      </c>
    </row>
    <row r="65" spans="2:14" ht="34.5" customHeight="1" thickBot="1" x14ac:dyDescent="0.3">
      <c r="B65" s="596"/>
      <c r="C65" s="597"/>
      <c r="D65" s="598"/>
      <c r="E65" s="587" t="s">
        <v>146</v>
      </c>
      <c r="F65" s="592" t="s">
        <v>148</v>
      </c>
      <c r="G65" s="586"/>
      <c r="H65" s="586"/>
      <c r="I65" s="586"/>
      <c r="J65" s="586"/>
      <c r="K65" s="586"/>
      <c r="L65" s="207" t="str">
        <f>VLOOKUP(VLOOKUP($F65,'Eval. 1º Trim'!F25:V25,1+$P$6,FALSE),Nom!$B$3:$C$6,2,FALSE)</f>
        <v>L</v>
      </c>
      <c r="M65" s="207" t="str">
        <f>VLOOKUP(VLOOKUP($F65,'Eval. 2º Trim'!F25:V25,1+$P$6,FALSE),Nom!$B$3:$C$6,2,FALSE)</f>
        <v>NE</v>
      </c>
      <c r="N65" s="207" t="str">
        <f>VLOOKUP(VLOOKUP($F65,'Eval. 3º Trim'!F25:V25,1+$P$6,FALSE),Nom!$B$3:$C$6,2,FALSE)</f>
        <v>L</v>
      </c>
    </row>
    <row r="66" spans="2:14" ht="36.75" customHeight="1" thickBot="1" x14ac:dyDescent="0.3">
      <c r="B66" s="596"/>
      <c r="C66" s="597"/>
      <c r="D66" s="598"/>
      <c r="E66" s="588"/>
      <c r="F66" s="590" t="s">
        <v>147</v>
      </c>
      <c r="G66" s="591"/>
      <c r="H66" s="591"/>
      <c r="I66" s="591"/>
      <c r="J66" s="591"/>
      <c r="K66" s="591"/>
      <c r="L66" s="207" t="str">
        <f>VLOOKUP(VLOOKUP($F66,'Eval. 1º Trim'!F26:V26,1+$P$6,FALSE),Nom!$B$3:$C$6,2,FALSE)</f>
        <v>L</v>
      </c>
      <c r="M66" s="207" t="str">
        <f>VLOOKUP(VLOOKUP($F66,'Eval. 2º Trim'!F26:V26,1+$P$6,FALSE),Nom!$B$3:$C$6,2,FALSE)</f>
        <v>NE</v>
      </c>
      <c r="N66" s="207" t="str">
        <f>VLOOKUP(VLOOKUP($F66,'Eval. 3º Trim'!F26:V26,1+$P$6,FALSE),Nom!$B$3:$C$6,2,FALSE)</f>
        <v>L</v>
      </c>
    </row>
    <row r="67" spans="2:14" ht="34.5" customHeight="1" thickBot="1" x14ac:dyDescent="0.3">
      <c r="B67" s="596"/>
      <c r="C67" s="597"/>
      <c r="D67" s="598"/>
      <c r="E67" s="588"/>
      <c r="F67" s="590" t="s">
        <v>149</v>
      </c>
      <c r="G67" s="591"/>
      <c r="H67" s="591"/>
      <c r="I67" s="591"/>
      <c r="J67" s="591"/>
      <c r="K67" s="591"/>
      <c r="L67" s="207" t="str">
        <f>VLOOKUP(VLOOKUP($F67,'Eval. 1º Trim'!F27:V27,1+$P$6,FALSE),Nom!$B$3:$C$6,2,FALSE)</f>
        <v>L</v>
      </c>
      <c r="M67" s="207" t="str">
        <f>VLOOKUP(VLOOKUP($F67,'Eval. 2º Trim'!F27:V27,1+$P$6,FALSE),Nom!$B$3:$C$6,2,FALSE)</f>
        <v>NE</v>
      </c>
      <c r="N67" s="207" t="str">
        <f>VLOOKUP(VLOOKUP($F67,'Eval. 3º Trim'!F27:V27,1+$P$6,FALSE),Nom!$B$3:$C$6,2,FALSE)</f>
        <v>L</v>
      </c>
    </row>
    <row r="68" spans="2:14" ht="32.25" customHeight="1" thickBot="1" x14ac:dyDescent="0.3">
      <c r="B68" s="596"/>
      <c r="C68" s="597"/>
      <c r="D68" s="598"/>
      <c r="E68" s="588"/>
      <c r="F68" s="590" t="s">
        <v>150</v>
      </c>
      <c r="G68" s="591"/>
      <c r="H68" s="591"/>
      <c r="I68" s="591"/>
      <c r="J68" s="591"/>
      <c r="K68" s="591"/>
      <c r="L68" s="207" t="str">
        <f>VLOOKUP(VLOOKUP($F68,'Eval. 1º Trim'!F28:V28,1+$P$6,FALSE),Nom!$B$3:$C$6,2,FALSE)</f>
        <v>PL</v>
      </c>
      <c r="M68" s="207" t="str">
        <f>VLOOKUP(VLOOKUP($F68,'Eval. 2º Trim'!F28:V28,1+$P$6,FALSE),Nom!$B$3:$C$6,2,FALSE)</f>
        <v>NE</v>
      </c>
      <c r="N68" s="207" t="str">
        <f>VLOOKUP(VLOOKUP($F68,'Eval. 3º Trim'!F28:V28,1+$P$6,FALSE),Nom!$B$3:$C$6,2,FALSE)</f>
        <v>PL</v>
      </c>
    </row>
    <row r="69" spans="2:14" ht="29.25" customHeight="1" thickBot="1" x14ac:dyDescent="0.3">
      <c r="B69" s="596"/>
      <c r="C69" s="597"/>
      <c r="D69" s="598"/>
      <c r="E69" s="589"/>
      <c r="F69" s="625" t="s">
        <v>151</v>
      </c>
      <c r="G69" s="626"/>
      <c r="H69" s="626"/>
      <c r="I69" s="626"/>
      <c r="J69" s="626"/>
      <c r="K69" s="626"/>
      <c r="L69" s="207" t="str">
        <f>VLOOKUP(VLOOKUP($F69,'Eval. 1º Trim'!F29:V29,1+$P$6,FALSE),Nom!$B$3:$C$6,2,FALSE)</f>
        <v>PL</v>
      </c>
      <c r="M69" s="207" t="str">
        <f>VLOOKUP(VLOOKUP($F69,'Eval. 2º Trim'!F29:V29,1+$P$6,FALSE),Nom!$B$3:$C$6,2,FALSE)</f>
        <v>NE</v>
      </c>
      <c r="N69" s="207" t="str">
        <f>VLOOKUP(VLOOKUP($F69,'Eval. 3º Trim'!F29:V29,1+$P$6,FALSE),Nom!$B$3:$C$6,2,FALSE)</f>
        <v>PL</v>
      </c>
    </row>
    <row r="70" spans="2:14" ht="36.75" customHeight="1" thickBot="1" x14ac:dyDescent="0.3">
      <c r="B70" s="596" t="s">
        <v>152</v>
      </c>
      <c r="C70" s="597"/>
      <c r="D70" s="598"/>
      <c r="E70" s="587" t="s">
        <v>153</v>
      </c>
      <c r="F70" s="592" t="s">
        <v>154</v>
      </c>
      <c r="G70" s="586"/>
      <c r="H70" s="586"/>
      <c r="I70" s="586"/>
      <c r="J70" s="586"/>
      <c r="K70" s="586"/>
      <c r="L70" s="207" t="str">
        <f>VLOOKUP(VLOOKUP($F70,'Eval. 1º Trim'!F30:V30,1+$P$6,FALSE),Nom!$B$3:$C$6,2,FALSE)</f>
        <v>PL</v>
      </c>
      <c r="M70" s="207" t="str">
        <f>VLOOKUP(VLOOKUP($F70,'Eval. 2º Trim'!F30:V30,1+$P$6,FALSE),Nom!$B$3:$C$6,2,FALSE)</f>
        <v>NE</v>
      </c>
      <c r="N70" s="207" t="str">
        <f>VLOOKUP(VLOOKUP($F70,'Eval. 3º Trim'!F30:V30,1+$P$6,FALSE),Nom!$B$3:$C$6,2,FALSE)</f>
        <v>PL</v>
      </c>
    </row>
    <row r="71" spans="2:14" ht="36.75" customHeight="1" thickBot="1" x14ac:dyDescent="0.3">
      <c r="B71" s="596"/>
      <c r="C71" s="597"/>
      <c r="D71" s="598"/>
      <c r="E71" s="588"/>
      <c r="F71" s="590" t="s">
        <v>155</v>
      </c>
      <c r="G71" s="591"/>
      <c r="H71" s="591"/>
      <c r="I71" s="591"/>
      <c r="J71" s="591"/>
      <c r="K71" s="591"/>
      <c r="L71" s="207" t="str">
        <f>VLOOKUP(VLOOKUP($F71,'Eval. 1º Trim'!F31:V31,1+$P$6,FALSE),Nom!$B$3:$C$6,2,FALSE)</f>
        <v>PL</v>
      </c>
      <c r="M71" s="207" t="str">
        <f>VLOOKUP(VLOOKUP($F71,'Eval. 2º Trim'!F31:V31,1+$P$6,FALSE),Nom!$B$3:$C$6,2,FALSE)</f>
        <v>NE</v>
      </c>
      <c r="N71" s="207" t="str">
        <f>VLOOKUP(VLOOKUP($F71,'Eval. 3º Trim'!F31:V31,1+$P$6,FALSE),Nom!$B$3:$C$6,2,FALSE)</f>
        <v>PL</v>
      </c>
    </row>
    <row r="72" spans="2:14" ht="32.25" customHeight="1" thickBot="1" x14ac:dyDescent="0.3">
      <c r="B72" s="596"/>
      <c r="C72" s="597"/>
      <c r="D72" s="598"/>
      <c r="E72" s="588"/>
      <c r="F72" s="590" t="s">
        <v>156</v>
      </c>
      <c r="G72" s="591"/>
      <c r="H72" s="591"/>
      <c r="I72" s="591"/>
      <c r="J72" s="591"/>
      <c r="K72" s="591"/>
      <c r="L72" s="207" t="str">
        <f>VLOOKUP(VLOOKUP($F72,'Eval. 1º Trim'!F32:V32,1+$P$6,FALSE),Nom!$B$3:$C$6,2,FALSE)</f>
        <v>NL</v>
      </c>
      <c r="M72" s="207" t="str">
        <f>VLOOKUP(VLOOKUP($F72,'Eval. 2º Trim'!F32:V32,1+$P$6,FALSE),Nom!$B$3:$C$6,2,FALSE)</f>
        <v>NE</v>
      </c>
      <c r="N72" s="207" t="str">
        <f>VLOOKUP(VLOOKUP($F72,'Eval. 3º Trim'!F32:V32,1+$P$6,FALSE),Nom!$B$3:$C$6,2,FALSE)</f>
        <v>NL</v>
      </c>
    </row>
    <row r="73" spans="2:14" ht="27" customHeight="1" thickBot="1" x14ac:dyDescent="0.3">
      <c r="B73" s="596"/>
      <c r="C73" s="597"/>
      <c r="D73" s="598"/>
      <c r="E73" s="588"/>
      <c r="F73" s="590" t="s">
        <v>157</v>
      </c>
      <c r="G73" s="591"/>
      <c r="H73" s="591"/>
      <c r="I73" s="591"/>
      <c r="J73" s="591"/>
      <c r="K73" s="591"/>
      <c r="L73" s="207" t="str">
        <f>VLOOKUP(VLOOKUP($F73,'Eval. 1º Trim'!F33:V33,1+$P$6,FALSE),Nom!$B$3:$C$6,2,FALSE)</f>
        <v>NL</v>
      </c>
      <c r="M73" s="207" t="str">
        <f>VLOOKUP(VLOOKUP($F73,'Eval. 2º Trim'!F33:V33,1+$P$6,FALSE),Nom!$B$3:$C$6,2,FALSE)</f>
        <v>NE</v>
      </c>
      <c r="N73" s="207" t="str">
        <f>VLOOKUP(VLOOKUP($F73,'Eval. 3º Trim'!F33:V33,1+$P$6,FALSE),Nom!$B$3:$C$6,2,FALSE)</f>
        <v>PL</v>
      </c>
    </row>
    <row r="74" spans="2:14" ht="36.75" customHeight="1" thickBot="1" x14ac:dyDescent="0.3">
      <c r="B74" s="596"/>
      <c r="C74" s="597"/>
      <c r="D74" s="598"/>
      <c r="E74" s="589"/>
      <c r="F74" s="625" t="s">
        <v>158</v>
      </c>
      <c r="G74" s="626"/>
      <c r="H74" s="626"/>
      <c r="I74" s="626"/>
      <c r="J74" s="626"/>
      <c r="K74" s="626"/>
      <c r="L74" s="207" t="str">
        <f>VLOOKUP(VLOOKUP($F74,'Eval. 1º Trim'!F34:V34,1+$P$6,FALSE),Nom!$B$3:$C$6,2,FALSE)</f>
        <v>NL</v>
      </c>
      <c r="M74" s="207" t="str">
        <f>VLOOKUP(VLOOKUP($F74,'Eval. 2º Trim'!F34:V34,1+$P$6,FALSE),Nom!$B$3:$C$6,2,FALSE)</f>
        <v>NE</v>
      </c>
      <c r="N74" s="207" t="str">
        <f>VLOOKUP(VLOOKUP($F74,'Eval. 3º Trim'!F34:V34,1+$P$6,FALSE),Nom!$B$3:$C$6,2,FALSE)</f>
        <v>PL</v>
      </c>
    </row>
    <row r="75" spans="2:14" ht="39.75" customHeight="1" thickBot="1" x14ac:dyDescent="0.3">
      <c r="B75" s="596"/>
      <c r="C75" s="597"/>
      <c r="D75" s="598"/>
      <c r="E75" s="587" t="s">
        <v>159</v>
      </c>
      <c r="F75" s="623" t="s">
        <v>160</v>
      </c>
      <c r="G75" s="624"/>
      <c r="H75" s="624"/>
      <c r="I75" s="624"/>
      <c r="J75" s="624"/>
      <c r="K75" s="624"/>
      <c r="L75" s="207" t="str">
        <f>VLOOKUP(VLOOKUP($F75,'Eval. 1º Trim'!F35:V35,1+$P$6,FALSE),Nom!$B$3:$C$6,2,FALSE)</f>
        <v>NL</v>
      </c>
      <c r="M75" s="207" t="str">
        <f>VLOOKUP(VLOOKUP($F75,'Eval. 2º Trim'!F35:V35,1+$P$6,FALSE),Nom!$B$3:$C$6,2,FALSE)</f>
        <v>NE</v>
      </c>
      <c r="N75" s="207" t="str">
        <f>VLOOKUP(VLOOKUP($F75,'Eval. 3º Trim'!F35:V35,1+$P$6,FALSE),Nom!$B$3:$C$6,2,FALSE)</f>
        <v>PL</v>
      </c>
    </row>
    <row r="76" spans="2:14" ht="30" customHeight="1" thickBot="1" x14ac:dyDescent="0.3">
      <c r="B76" s="596"/>
      <c r="C76" s="597"/>
      <c r="D76" s="598"/>
      <c r="E76" s="588"/>
      <c r="F76" s="617" t="s">
        <v>161</v>
      </c>
      <c r="G76" s="561"/>
      <c r="H76" s="561"/>
      <c r="I76" s="561"/>
      <c r="J76" s="561"/>
      <c r="K76" s="561"/>
      <c r="L76" s="207" t="str">
        <f>VLOOKUP(VLOOKUP($F76,'Eval. 1º Trim'!F36:V36,1+$P$6,FALSE),Nom!$B$3:$C$6,2,FALSE)</f>
        <v>NL</v>
      </c>
      <c r="M76" s="207" t="str">
        <f>VLOOKUP(VLOOKUP($F76,'Eval. 2º Trim'!F36:V36,1+$P$6,FALSE),Nom!$B$3:$C$6,2,FALSE)</f>
        <v>NE</v>
      </c>
      <c r="N76" s="207" t="str">
        <f>VLOOKUP(VLOOKUP($F76,'Eval. 3º Trim'!F36:V36,1+$P$6,FALSE),Nom!$B$3:$C$6,2,FALSE)</f>
        <v>PL</v>
      </c>
    </row>
    <row r="77" spans="2:14" ht="40.5" customHeight="1" thickBot="1" x14ac:dyDescent="0.3">
      <c r="B77" s="620"/>
      <c r="C77" s="621"/>
      <c r="D77" s="622"/>
      <c r="E77" s="589"/>
      <c r="F77" s="618" t="s">
        <v>162</v>
      </c>
      <c r="G77" s="619"/>
      <c r="H77" s="619"/>
      <c r="I77" s="619"/>
      <c r="J77" s="619"/>
      <c r="K77" s="619"/>
      <c r="L77" s="207" t="str">
        <f>VLOOKUP(VLOOKUP($F77,'Eval. 1º Trim'!F37:V37,1+$P$6,FALSE),Nom!$B$3:$C$6,2,FALSE)</f>
        <v>NL</v>
      </c>
      <c r="M77" s="207" t="str">
        <f>VLOOKUP(VLOOKUP($F77,'Eval. 2º Trim'!F37:V37,1+$P$6,FALSE),Nom!$B$3:$C$6,2,FALSE)</f>
        <v>NE</v>
      </c>
      <c r="N77" s="207" t="str">
        <f>VLOOKUP(VLOOKUP($F77,'Eval. 3º Trim'!F37:V37,1+$P$6,FALSE),Nom!$B$3:$C$6,2,FALSE)</f>
        <v>PL</v>
      </c>
    </row>
    <row r="78" spans="2:14" ht="20.25" customHeight="1" thickBot="1" x14ac:dyDescent="0.3">
      <c r="B78" s="208"/>
      <c r="C78" s="208"/>
      <c r="D78" s="208"/>
      <c r="E78" s="209"/>
      <c r="F78" s="196"/>
      <c r="G78" s="196"/>
      <c r="H78" s="196"/>
      <c r="I78" s="196"/>
      <c r="J78" s="196"/>
      <c r="K78" s="196"/>
      <c r="L78" s="196"/>
      <c r="M78" s="196"/>
      <c r="N78" s="196"/>
    </row>
    <row r="79" spans="2:14" ht="17.25" customHeight="1" x14ac:dyDescent="0.25">
      <c r="B79" s="635" t="s">
        <v>306</v>
      </c>
      <c r="C79" s="636"/>
      <c r="D79" s="636"/>
      <c r="E79" s="636"/>
      <c r="F79" s="636"/>
      <c r="G79" s="636"/>
      <c r="H79" s="636"/>
      <c r="I79" s="636"/>
      <c r="J79" s="636"/>
      <c r="K79" s="637"/>
      <c r="L79" s="210" t="s">
        <v>108</v>
      </c>
      <c r="M79" s="211" t="s">
        <v>109</v>
      </c>
      <c r="N79" s="212" t="s">
        <v>110</v>
      </c>
    </row>
    <row r="80" spans="2:14" ht="20.25" customHeight="1" thickBot="1" x14ac:dyDescent="0.3">
      <c r="B80" s="638"/>
      <c r="C80" s="639"/>
      <c r="D80" s="639"/>
      <c r="E80" s="639"/>
      <c r="F80" s="639"/>
      <c r="G80" s="639"/>
      <c r="H80" s="639"/>
      <c r="I80" s="639"/>
      <c r="J80" s="639"/>
      <c r="K80" s="640"/>
      <c r="L80" s="300">
        <f>HLOOKUP($P$6,'Eval. 1º Trim'!$G$2:$V$119,98,FALSE)</f>
        <v>0.72</v>
      </c>
      <c r="M80" s="300">
        <f>HLOOKUP($P$6,'Eval. 2º Trim'!$G$2:$V$119,98,FALSE)</f>
        <v>0.8</v>
      </c>
      <c r="N80" s="300">
        <f>HLOOKUP($P$6,'Eval. 3º Trim'!$G$2:$V$119,98,FALSE)</f>
        <v>0.72</v>
      </c>
    </row>
    <row r="81" spans="2:14" ht="24.75" customHeight="1" x14ac:dyDescent="0.25">
      <c r="B81" s="605" t="s">
        <v>113</v>
      </c>
      <c r="C81" s="606"/>
      <c r="D81" s="641"/>
      <c r="E81" s="652" t="s">
        <v>114</v>
      </c>
      <c r="F81" s="654" t="s">
        <v>66</v>
      </c>
      <c r="G81" s="655"/>
      <c r="H81" s="655"/>
      <c r="I81" s="655"/>
      <c r="J81" s="655"/>
      <c r="K81" s="656"/>
      <c r="L81" s="609" t="s">
        <v>115</v>
      </c>
      <c r="M81" s="610"/>
      <c r="N81" s="611"/>
    </row>
    <row r="82" spans="2:14" ht="18.75" customHeight="1" thickBot="1" x14ac:dyDescent="0.3">
      <c r="B82" s="620"/>
      <c r="C82" s="621"/>
      <c r="D82" s="642"/>
      <c r="E82" s="653"/>
      <c r="F82" s="657"/>
      <c r="G82" s="658"/>
      <c r="H82" s="658"/>
      <c r="I82" s="658"/>
      <c r="J82" s="658"/>
      <c r="K82" s="659"/>
      <c r="L82" s="213" t="s">
        <v>116</v>
      </c>
      <c r="M82" s="214" t="s">
        <v>117</v>
      </c>
      <c r="N82" s="215" t="s">
        <v>118</v>
      </c>
    </row>
    <row r="83" spans="2:14" ht="39" customHeight="1" thickBot="1" x14ac:dyDescent="0.3">
      <c r="B83" s="643" t="s">
        <v>164</v>
      </c>
      <c r="C83" s="644"/>
      <c r="D83" s="645"/>
      <c r="E83" s="587" t="s">
        <v>165</v>
      </c>
      <c r="F83" s="623" t="s">
        <v>166</v>
      </c>
      <c r="G83" s="624"/>
      <c r="H83" s="624"/>
      <c r="I83" s="624"/>
      <c r="J83" s="624"/>
      <c r="K83" s="624"/>
      <c r="L83" s="207" t="str">
        <f>VLOOKUP(VLOOKUP($F83,'Eval. 1º Trim'!F39:V39,1+$P$6,FALSE),Nom!$B$3:$C$6,2,FALSE)</f>
        <v>L</v>
      </c>
      <c r="M83" s="207" t="str">
        <f>VLOOKUP(VLOOKUP($F83,'Eval. 2º Trim'!F39:V39,1+$P$6,FALSE),Nom!$B$3:$C$6,2,FALSE)</f>
        <v>L</v>
      </c>
      <c r="N83" s="207" t="str">
        <f>VLOOKUP(VLOOKUP($F83,'Eval. 3º Trim'!F39:V39,1+$P$6,FALSE),Nom!$B$3:$C$6,2,FALSE)</f>
        <v>L</v>
      </c>
    </row>
    <row r="84" spans="2:14" ht="18" customHeight="1" thickBot="1" x14ac:dyDescent="0.3">
      <c r="B84" s="646"/>
      <c r="C84" s="647"/>
      <c r="D84" s="648"/>
      <c r="E84" s="588"/>
      <c r="F84" s="617" t="s">
        <v>167</v>
      </c>
      <c r="G84" s="561"/>
      <c r="H84" s="561"/>
      <c r="I84" s="561"/>
      <c r="J84" s="561"/>
      <c r="K84" s="561"/>
      <c r="L84" s="207" t="str">
        <f>VLOOKUP(VLOOKUP($F84,'Eval. 1º Trim'!F40:V40,1+$P$6,FALSE),Nom!$B$3:$C$6,2,FALSE)</f>
        <v>L</v>
      </c>
      <c r="M84" s="207" t="str">
        <f>VLOOKUP(VLOOKUP($F84,'Eval. 2º Trim'!F40:V40,1+$P$6,FALSE),Nom!$B$3:$C$6,2,FALSE)</f>
        <v>L</v>
      </c>
      <c r="N84" s="207" t="str">
        <f>VLOOKUP(VLOOKUP($F84,'Eval. 3º Trim'!F40:V40,1+$P$6,FALSE),Nom!$B$3:$C$6,2,FALSE)</f>
        <v>L</v>
      </c>
    </row>
    <row r="85" spans="2:14" ht="18" customHeight="1" thickBot="1" x14ac:dyDescent="0.3">
      <c r="B85" s="646"/>
      <c r="C85" s="647"/>
      <c r="D85" s="648"/>
      <c r="E85" s="588"/>
      <c r="F85" s="617" t="s">
        <v>168</v>
      </c>
      <c r="G85" s="561"/>
      <c r="H85" s="561"/>
      <c r="I85" s="561"/>
      <c r="J85" s="561"/>
      <c r="K85" s="561"/>
      <c r="L85" s="207" t="str">
        <f>VLOOKUP(VLOOKUP($F85,'Eval. 1º Trim'!F41:V41,1+$P$6,FALSE),Nom!$B$3:$C$6,2,FALSE)</f>
        <v>L</v>
      </c>
      <c r="M85" s="207" t="str">
        <f>VLOOKUP(VLOOKUP($F85,'Eval. 2º Trim'!F41:V41,1+$P$6,FALSE),Nom!$B$3:$C$6,2,FALSE)</f>
        <v>L</v>
      </c>
      <c r="N85" s="207" t="str">
        <f>VLOOKUP(VLOOKUP($F85,'Eval. 3º Trim'!F41:V41,1+$P$6,FALSE),Nom!$B$3:$C$6,2,FALSE)</f>
        <v>L</v>
      </c>
    </row>
    <row r="86" spans="2:14" ht="27" customHeight="1" thickBot="1" x14ac:dyDescent="0.3">
      <c r="B86" s="646"/>
      <c r="C86" s="647"/>
      <c r="D86" s="648"/>
      <c r="E86" s="588"/>
      <c r="F86" s="617" t="s">
        <v>169</v>
      </c>
      <c r="G86" s="561"/>
      <c r="H86" s="561"/>
      <c r="I86" s="561"/>
      <c r="J86" s="561"/>
      <c r="K86" s="561"/>
      <c r="L86" s="207" t="str">
        <f>VLOOKUP(VLOOKUP($F86,'Eval. 1º Trim'!F42:V42,1+$P$6,FALSE),Nom!$B$3:$C$6,2,FALSE)</f>
        <v>L</v>
      </c>
      <c r="M86" s="207" t="str">
        <f>VLOOKUP(VLOOKUP($F86,'Eval. 2º Trim'!F42:V42,1+$P$6,FALSE),Nom!$B$3:$C$6,2,FALSE)</f>
        <v>L</v>
      </c>
      <c r="N86" s="207" t="str">
        <f>VLOOKUP(VLOOKUP($F86,'Eval. 3º Trim'!F42:V42,1+$P$6,FALSE),Nom!$B$3:$C$6,2,FALSE)</f>
        <v>L</v>
      </c>
    </row>
    <row r="87" spans="2:14" ht="37.5" customHeight="1" thickBot="1" x14ac:dyDescent="0.3">
      <c r="B87" s="646"/>
      <c r="C87" s="647"/>
      <c r="D87" s="648"/>
      <c r="E87" s="589"/>
      <c r="F87" s="618" t="s">
        <v>170</v>
      </c>
      <c r="G87" s="619"/>
      <c r="H87" s="619"/>
      <c r="I87" s="619"/>
      <c r="J87" s="619"/>
      <c r="K87" s="619"/>
      <c r="L87" s="207" t="str">
        <f>VLOOKUP(VLOOKUP($F87,'Eval. 1º Trim'!F43:V43,1+$P$6,FALSE),Nom!$B$3:$C$6,2,FALSE)</f>
        <v>NL</v>
      </c>
      <c r="M87" s="207" t="str">
        <f>VLOOKUP(VLOOKUP($F87,'Eval. 2º Trim'!F43:V43,1+$P$6,FALSE),Nom!$B$3:$C$6,2,FALSE)</f>
        <v>NL</v>
      </c>
      <c r="N87" s="207" t="str">
        <f>VLOOKUP(VLOOKUP($F87,'Eval. 3º Trim'!F43:V43,1+$P$6,FALSE),Nom!$B$3:$C$6,2,FALSE)</f>
        <v>NL</v>
      </c>
    </row>
    <row r="88" spans="2:14" ht="21" customHeight="1" thickBot="1" x14ac:dyDescent="0.3">
      <c r="B88" s="646"/>
      <c r="C88" s="647"/>
      <c r="D88" s="648"/>
      <c r="E88" s="660" t="s">
        <v>171</v>
      </c>
      <c r="F88" s="662" t="s">
        <v>172</v>
      </c>
      <c r="G88" s="663"/>
      <c r="H88" s="663"/>
      <c r="I88" s="663"/>
      <c r="J88" s="663"/>
      <c r="K88" s="663"/>
      <c r="L88" s="207" t="str">
        <f>VLOOKUP(VLOOKUP($F88,'Eval. 1º Trim'!F44:V44,1+$P$6,FALSE),Nom!$B$3:$C$6,2,FALSE)</f>
        <v>L</v>
      </c>
      <c r="M88" s="207" t="str">
        <f>VLOOKUP(VLOOKUP($F88,'Eval. 2º Trim'!F44:V44,1+$P$6,FALSE),Nom!$B$3:$C$6,2,FALSE)</f>
        <v>L</v>
      </c>
      <c r="N88" s="207" t="str">
        <f>VLOOKUP(VLOOKUP($F88,'Eval. 3º Trim'!F44:V44,1+$P$6,FALSE),Nom!$B$3:$C$6,2,FALSE)</f>
        <v>L</v>
      </c>
    </row>
    <row r="89" spans="2:14" ht="28.5" customHeight="1" thickBot="1" x14ac:dyDescent="0.3">
      <c r="B89" s="646"/>
      <c r="C89" s="647"/>
      <c r="D89" s="648"/>
      <c r="E89" s="588"/>
      <c r="F89" s="617" t="s">
        <v>173</v>
      </c>
      <c r="G89" s="561"/>
      <c r="H89" s="561"/>
      <c r="I89" s="561"/>
      <c r="J89" s="561"/>
      <c r="K89" s="561"/>
      <c r="L89" s="207" t="str">
        <f>VLOOKUP(VLOOKUP($F89,'Eval. 1º Trim'!F45:V45,1+$P$6,FALSE),Nom!$B$3:$C$6,2,FALSE)</f>
        <v>PL</v>
      </c>
      <c r="M89" s="207" t="str">
        <f>VLOOKUP(VLOOKUP($F89,'Eval. 2º Trim'!F45:V45,1+$P$6,FALSE),Nom!$B$3:$C$6,2,FALSE)</f>
        <v>PL</v>
      </c>
      <c r="N89" s="207" t="str">
        <f>VLOOKUP(VLOOKUP($F89,'Eval. 3º Trim'!F45:V45,1+$P$6,FALSE),Nom!$B$3:$C$6,2,FALSE)</f>
        <v>PL</v>
      </c>
    </row>
    <row r="90" spans="2:14" ht="31.5" customHeight="1" thickBot="1" x14ac:dyDescent="0.3">
      <c r="B90" s="646"/>
      <c r="C90" s="647"/>
      <c r="D90" s="648"/>
      <c r="E90" s="588"/>
      <c r="F90" s="617" t="s">
        <v>174</v>
      </c>
      <c r="G90" s="561"/>
      <c r="H90" s="561"/>
      <c r="I90" s="561"/>
      <c r="J90" s="561"/>
      <c r="K90" s="561"/>
      <c r="L90" s="207" t="str">
        <f>VLOOKUP(VLOOKUP($F90,'Eval. 1º Trim'!F46:V46,1+$P$6,FALSE),Nom!$B$3:$C$6,2,FALSE)</f>
        <v>L</v>
      </c>
      <c r="M90" s="207" t="str">
        <f>VLOOKUP(VLOOKUP($F90,'Eval. 2º Trim'!F46:V46,1+$P$6,FALSE),Nom!$B$3:$C$6,2,FALSE)</f>
        <v>L</v>
      </c>
      <c r="N90" s="207" t="str">
        <f>VLOOKUP(VLOOKUP($F90,'Eval. 3º Trim'!F46:V46,1+$P$6,FALSE),Nom!$B$3:$C$6,2,FALSE)</f>
        <v>L</v>
      </c>
    </row>
    <row r="91" spans="2:14" ht="15.75" thickBot="1" x14ac:dyDescent="0.3">
      <c r="B91" s="646"/>
      <c r="C91" s="647"/>
      <c r="D91" s="648"/>
      <c r="E91" s="588"/>
      <c r="F91" s="617" t="s">
        <v>175</v>
      </c>
      <c r="G91" s="561"/>
      <c r="H91" s="561"/>
      <c r="I91" s="561"/>
      <c r="J91" s="561"/>
      <c r="K91" s="561"/>
      <c r="L91" s="207" t="str">
        <f>VLOOKUP(VLOOKUP($F91,'Eval. 1º Trim'!F47:V47,1+$P$6,FALSE),Nom!$B$3:$C$6,2,FALSE)</f>
        <v>L</v>
      </c>
      <c r="M91" s="207" t="str">
        <f>VLOOKUP(VLOOKUP($F91,'Eval. 2º Trim'!F47:V47,1+$P$6,FALSE),Nom!$B$3:$C$6,2,FALSE)</f>
        <v>L</v>
      </c>
      <c r="N91" s="207" t="str">
        <f>VLOOKUP(VLOOKUP($F91,'Eval. 3º Trim'!F47:V47,1+$P$6,FALSE),Nom!$B$3:$C$6,2,FALSE)</f>
        <v>L</v>
      </c>
    </row>
    <row r="92" spans="2:14" ht="37.5" customHeight="1" thickBot="1" x14ac:dyDescent="0.3">
      <c r="B92" s="646"/>
      <c r="C92" s="647"/>
      <c r="D92" s="648"/>
      <c r="E92" s="661"/>
      <c r="F92" s="664" t="s">
        <v>176</v>
      </c>
      <c r="G92" s="665"/>
      <c r="H92" s="665"/>
      <c r="I92" s="665"/>
      <c r="J92" s="665"/>
      <c r="K92" s="665"/>
      <c r="L92" s="207" t="str">
        <f>VLOOKUP(VLOOKUP($F92,'Eval. 1º Trim'!F48:V48,1+$P$6,FALSE),Nom!$B$3:$C$6,2,FALSE)</f>
        <v>L</v>
      </c>
      <c r="M92" s="207" t="str">
        <f>VLOOKUP(VLOOKUP($F92,'Eval. 2º Trim'!F48:V48,1+$P$6,FALSE),Nom!$B$3:$C$6,2,FALSE)</f>
        <v>L</v>
      </c>
      <c r="N92" s="207" t="str">
        <f>VLOOKUP(VLOOKUP($F92,'Eval. 3º Trim'!F48:V48,1+$P$6,FALSE),Nom!$B$3:$C$6,2,FALSE)</f>
        <v>L</v>
      </c>
    </row>
    <row r="93" spans="2:14" ht="24.75" customHeight="1" thickBot="1" x14ac:dyDescent="0.3">
      <c r="B93" s="646"/>
      <c r="C93" s="647"/>
      <c r="D93" s="648"/>
      <c r="E93" s="587" t="s">
        <v>177</v>
      </c>
      <c r="F93" s="623" t="s">
        <v>178</v>
      </c>
      <c r="G93" s="624"/>
      <c r="H93" s="624"/>
      <c r="I93" s="624"/>
      <c r="J93" s="624"/>
      <c r="K93" s="624"/>
      <c r="L93" s="207" t="str">
        <f>VLOOKUP(VLOOKUP($F93,'Eval. 1º Trim'!F49:V49,1+$P$6,FALSE),Nom!$B$3:$C$6,2,FALSE)</f>
        <v>L</v>
      </c>
      <c r="M93" s="207" t="str">
        <f>VLOOKUP(VLOOKUP($F93,'Eval. 2º Trim'!F49:V49,1+$P$6,FALSE),Nom!$B$3:$C$6,2,FALSE)</f>
        <v>L</v>
      </c>
      <c r="N93" s="207" t="str">
        <f>VLOOKUP(VLOOKUP($F93,'Eval. 3º Trim'!F49:V49,1+$P$6,FALSE),Nom!$B$3:$C$6,2,FALSE)</f>
        <v>L</v>
      </c>
    </row>
    <row r="94" spans="2:14" ht="37.5" customHeight="1" thickBot="1" x14ac:dyDescent="0.3">
      <c r="B94" s="646"/>
      <c r="C94" s="647"/>
      <c r="D94" s="648"/>
      <c r="E94" s="588"/>
      <c r="F94" s="617" t="s">
        <v>179</v>
      </c>
      <c r="G94" s="561"/>
      <c r="H94" s="561"/>
      <c r="I94" s="561"/>
      <c r="J94" s="561"/>
      <c r="K94" s="561"/>
      <c r="L94" s="207" t="str">
        <f>VLOOKUP(VLOOKUP($F94,'Eval. 1º Trim'!F50:V50,1+$P$6,FALSE),Nom!$B$3:$C$6,2,FALSE)</f>
        <v>PL</v>
      </c>
      <c r="M94" s="207" t="str">
        <f>VLOOKUP(VLOOKUP($F94,'Eval. 2º Trim'!F50:V50,1+$P$6,FALSE),Nom!$B$3:$C$6,2,FALSE)</f>
        <v>PL</v>
      </c>
      <c r="N94" s="207" t="str">
        <f>VLOOKUP(VLOOKUP($F94,'Eval. 3º Trim'!F50:V50,1+$P$6,FALSE),Nom!$B$3:$C$6,2,FALSE)</f>
        <v>PL</v>
      </c>
    </row>
    <row r="95" spans="2:14" ht="28.5" customHeight="1" thickBot="1" x14ac:dyDescent="0.3">
      <c r="B95" s="649"/>
      <c r="C95" s="650"/>
      <c r="D95" s="651"/>
      <c r="E95" s="589"/>
      <c r="F95" s="618" t="s">
        <v>180</v>
      </c>
      <c r="G95" s="619"/>
      <c r="H95" s="619"/>
      <c r="I95" s="619"/>
      <c r="J95" s="619"/>
      <c r="K95" s="619"/>
      <c r="L95" s="207" t="str">
        <f>VLOOKUP(VLOOKUP($F95,'Eval. 1º Trim'!F51:V51,1+$P$6,FALSE),Nom!$B$3:$C$6,2,FALSE)</f>
        <v>PL</v>
      </c>
      <c r="M95" s="207" t="str">
        <f>VLOOKUP(VLOOKUP($F95,'Eval. 2º Trim'!F51:V51,1+$P$6,FALSE),Nom!$B$3:$C$6,2,FALSE)</f>
        <v>PL</v>
      </c>
      <c r="N95" s="207" t="str">
        <f>VLOOKUP(VLOOKUP($F95,'Eval. 3º Trim'!F51:V51,1+$P$6,FALSE),Nom!$B$3:$C$6,2,FALSE)</f>
        <v>PL</v>
      </c>
    </row>
    <row r="96" spans="2:14" ht="37.5" customHeight="1" thickBot="1" x14ac:dyDescent="0.3">
      <c r="B96" s="654" t="s">
        <v>181</v>
      </c>
      <c r="C96" s="655"/>
      <c r="D96" s="656"/>
      <c r="E96" s="660" t="s">
        <v>182</v>
      </c>
      <c r="F96" s="662" t="s">
        <v>183</v>
      </c>
      <c r="G96" s="663"/>
      <c r="H96" s="663"/>
      <c r="I96" s="663"/>
      <c r="J96" s="663"/>
      <c r="K96" s="663"/>
      <c r="L96" s="207" t="str">
        <f>VLOOKUP(VLOOKUP($F96,'Eval. 1º Trim'!F52:V52,1+$P$6,FALSE),Nom!$B$3:$C$6,2,FALSE)</f>
        <v>L</v>
      </c>
      <c r="M96" s="207" t="str">
        <f>VLOOKUP(VLOOKUP($F96,'Eval. 2º Trim'!F52:V52,1+$P$6,FALSE),Nom!$B$3:$C$6,2,FALSE)</f>
        <v>L</v>
      </c>
      <c r="N96" s="207" t="str">
        <f>VLOOKUP(VLOOKUP($F96,'Eval. 3º Trim'!F52:V52,1+$P$6,FALSE),Nom!$B$3:$C$6,2,FALSE)</f>
        <v>L</v>
      </c>
    </row>
    <row r="97" spans="2:14" ht="37.5" customHeight="1" thickBot="1" x14ac:dyDescent="0.3">
      <c r="B97" s="646"/>
      <c r="C97" s="647"/>
      <c r="D97" s="671"/>
      <c r="E97" s="588"/>
      <c r="F97" s="617" t="s">
        <v>184</v>
      </c>
      <c r="G97" s="561"/>
      <c r="H97" s="561"/>
      <c r="I97" s="561"/>
      <c r="J97" s="561"/>
      <c r="K97" s="561"/>
      <c r="L97" s="207" t="str">
        <f>VLOOKUP(VLOOKUP($F97,'Eval. 1º Trim'!F53:V53,1+$P$6,FALSE),Nom!$B$3:$C$6,2,FALSE)</f>
        <v>L</v>
      </c>
      <c r="M97" s="207" t="str">
        <f>VLOOKUP(VLOOKUP($F97,'Eval. 2º Trim'!F53:V53,1+$P$6,FALSE),Nom!$B$3:$C$6,2,FALSE)</f>
        <v>L</v>
      </c>
      <c r="N97" s="207" t="str">
        <f>VLOOKUP(VLOOKUP($F97,'Eval. 3º Trim'!F53:V53,1+$P$6,FALSE),Nom!$B$3:$C$6,2,FALSE)</f>
        <v>L</v>
      </c>
    </row>
    <row r="98" spans="2:14" ht="37.5" customHeight="1" thickBot="1" x14ac:dyDescent="0.3">
      <c r="B98" s="646"/>
      <c r="C98" s="647"/>
      <c r="D98" s="671"/>
      <c r="E98" s="588"/>
      <c r="F98" s="617" t="s">
        <v>185</v>
      </c>
      <c r="G98" s="561"/>
      <c r="H98" s="561"/>
      <c r="I98" s="561"/>
      <c r="J98" s="561"/>
      <c r="K98" s="561"/>
      <c r="L98" s="207" t="str">
        <f>VLOOKUP(VLOOKUP($F98,'Eval. 1º Trim'!F54:V54,1+$P$6,FALSE),Nom!$B$3:$C$6,2,FALSE)</f>
        <v>L</v>
      </c>
      <c r="M98" s="207" t="str">
        <f>VLOOKUP(VLOOKUP($F98,'Eval. 2º Trim'!F54:V54,1+$P$6,FALSE),Nom!$B$3:$C$6,2,FALSE)</f>
        <v>L</v>
      </c>
      <c r="N98" s="207" t="str">
        <f>VLOOKUP(VLOOKUP($F98,'Eval. 3º Trim'!F54:V54,1+$P$6,FALSE),Nom!$B$3:$C$6,2,FALSE)</f>
        <v>L</v>
      </c>
    </row>
    <row r="99" spans="2:14" ht="37.5" customHeight="1" thickBot="1" x14ac:dyDescent="0.3">
      <c r="B99" s="646"/>
      <c r="C99" s="647"/>
      <c r="D99" s="671"/>
      <c r="E99" s="588"/>
      <c r="F99" s="617" t="s">
        <v>186</v>
      </c>
      <c r="G99" s="561"/>
      <c r="H99" s="561"/>
      <c r="I99" s="561"/>
      <c r="J99" s="561"/>
      <c r="K99" s="561"/>
      <c r="L99" s="207" t="str">
        <f>VLOOKUP(VLOOKUP($F99,'Eval. 1º Trim'!F55:V55,1+$P$6,FALSE),Nom!$B$3:$C$6,2,FALSE)</f>
        <v>L</v>
      </c>
      <c r="M99" s="207" t="str">
        <f>VLOOKUP(VLOOKUP($F99,'Eval. 2º Trim'!F55:V55,1+$P$6,FALSE),Nom!$B$3:$C$6,2,FALSE)</f>
        <v>L</v>
      </c>
      <c r="N99" s="207" t="str">
        <f>VLOOKUP(VLOOKUP($F99,'Eval. 3º Trim'!F55:V55,1+$P$6,FALSE),Nom!$B$3:$C$6,2,FALSE)</f>
        <v>L</v>
      </c>
    </row>
    <row r="100" spans="2:14" ht="37.5" customHeight="1" thickBot="1" x14ac:dyDescent="0.3">
      <c r="B100" s="646"/>
      <c r="C100" s="647"/>
      <c r="D100" s="671"/>
      <c r="E100" s="588"/>
      <c r="F100" s="617" t="s">
        <v>187</v>
      </c>
      <c r="G100" s="561"/>
      <c r="H100" s="561"/>
      <c r="I100" s="561"/>
      <c r="J100" s="561"/>
      <c r="K100" s="561"/>
      <c r="L100" s="207" t="str">
        <f>VLOOKUP(VLOOKUP($F100,'Eval. 1º Trim'!F56:V56,1+$P$6,FALSE),Nom!$B$3:$C$6,2,FALSE)</f>
        <v>L</v>
      </c>
      <c r="M100" s="207" t="str">
        <f>VLOOKUP(VLOOKUP($F100,'Eval. 2º Trim'!F56:V56,1+$P$6,FALSE),Nom!$B$3:$C$6,2,FALSE)</f>
        <v>L</v>
      </c>
      <c r="N100" s="207" t="str">
        <f>VLOOKUP(VLOOKUP($F100,'Eval. 3º Trim'!F56:V56,1+$P$6,FALSE),Nom!$B$3:$C$6,2,FALSE)</f>
        <v>L</v>
      </c>
    </row>
    <row r="101" spans="2:14" ht="27.75" customHeight="1" thickBot="1" x14ac:dyDescent="0.3">
      <c r="B101" s="646"/>
      <c r="C101" s="647"/>
      <c r="D101" s="671"/>
      <c r="E101" s="588"/>
      <c r="F101" s="617" t="s">
        <v>188</v>
      </c>
      <c r="G101" s="561"/>
      <c r="H101" s="561"/>
      <c r="I101" s="561"/>
      <c r="J101" s="561"/>
      <c r="K101" s="561"/>
      <c r="L101" s="207" t="str">
        <f>VLOOKUP(VLOOKUP($F101,'Eval. 1º Trim'!F57:V57,1+$P$6,FALSE),Nom!$B$3:$C$6,2,FALSE)</f>
        <v>L</v>
      </c>
      <c r="M101" s="207" t="str">
        <f>VLOOKUP(VLOOKUP($F101,'Eval. 2º Trim'!F57:V57,1+$P$6,FALSE),Nom!$B$3:$C$6,2,FALSE)</f>
        <v>L</v>
      </c>
      <c r="N101" s="207" t="str">
        <f>VLOOKUP(VLOOKUP($F101,'Eval. 3º Trim'!F57:V57,1+$P$6,FALSE),Nom!$B$3:$C$6,2,FALSE)</f>
        <v>L</v>
      </c>
    </row>
    <row r="102" spans="2:14" ht="37.5" customHeight="1" thickBot="1" x14ac:dyDescent="0.3">
      <c r="B102" s="646"/>
      <c r="C102" s="647"/>
      <c r="D102" s="671"/>
      <c r="E102" s="661"/>
      <c r="F102" s="664" t="s">
        <v>189</v>
      </c>
      <c r="G102" s="665"/>
      <c r="H102" s="665"/>
      <c r="I102" s="665"/>
      <c r="J102" s="665"/>
      <c r="K102" s="665"/>
      <c r="L102" s="207" t="str">
        <f>VLOOKUP(VLOOKUP($F102,'Eval. 1º Trim'!F58:V58,1+$P$6,FALSE),Nom!$B$3:$C$6,2,FALSE)</f>
        <v>L</v>
      </c>
      <c r="M102" s="207" t="str">
        <f>VLOOKUP(VLOOKUP($F102,'Eval. 2º Trim'!F58:V58,1+$P$6,FALSE),Nom!$B$3:$C$6,2,FALSE)</f>
        <v>L</v>
      </c>
      <c r="N102" s="207" t="str">
        <f>VLOOKUP(VLOOKUP($F102,'Eval. 3º Trim'!F58:V58,1+$P$6,FALSE),Nom!$B$3:$C$6,2,FALSE)</f>
        <v>L</v>
      </c>
    </row>
    <row r="103" spans="2:14" ht="37.5" customHeight="1" thickBot="1" x14ac:dyDescent="0.3">
      <c r="B103" s="646"/>
      <c r="C103" s="647"/>
      <c r="D103" s="671"/>
      <c r="E103" s="587" t="s">
        <v>191</v>
      </c>
      <c r="F103" s="623" t="s">
        <v>190</v>
      </c>
      <c r="G103" s="624"/>
      <c r="H103" s="624"/>
      <c r="I103" s="624"/>
      <c r="J103" s="624"/>
      <c r="K103" s="624"/>
      <c r="L103" s="207" t="str">
        <f>VLOOKUP(VLOOKUP($F103,'Eval. 1º Trim'!F59:V59,1+$P$6,FALSE),Nom!$B$3:$C$6,2,FALSE)</f>
        <v>L</v>
      </c>
      <c r="M103" s="207" t="str">
        <f>VLOOKUP(VLOOKUP($F103,'Eval. 2º Trim'!F59:V59,1+$P$6,FALSE),Nom!$B$3:$C$6,2,FALSE)</f>
        <v>L</v>
      </c>
      <c r="N103" s="207" t="str">
        <f>VLOOKUP(VLOOKUP($F103,'Eval. 3º Trim'!F59:V59,1+$P$6,FALSE),Nom!$B$3:$C$6,2,FALSE)</f>
        <v>L</v>
      </c>
    </row>
    <row r="104" spans="2:14" ht="37.5" customHeight="1" thickBot="1" x14ac:dyDescent="0.3">
      <c r="B104" s="646"/>
      <c r="C104" s="647"/>
      <c r="D104" s="671"/>
      <c r="E104" s="588"/>
      <c r="F104" s="617" t="s">
        <v>192</v>
      </c>
      <c r="G104" s="561"/>
      <c r="H104" s="561"/>
      <c r="I104" s="561"/>
      <c r="J104" s="561"/>
      <c r="K104" s="561"/>
      <c r="L104" s="207" t="str">
        <f>VLOOKUP(VLOOKUP($F104,'Eval. 1º Trim'!F60:V60,1+$P$6,FALSE),Nom!$B$3:$C$6,2,FALSE)</f>
        <v>PL</v>
      </c>
      <c r="M104" s="207" t="str">
        <f>VLOOKUP(VLOOKUP($F104,'Eval. 2º Trim'!F60:V60,1+$P$6,FALSE),Nom!$B$3:$C$6,2,FALSE)</f>
        <v>L</v>
      </c>
      <c r="N104" s="207" t="str">
        <f>VLOOKUP(VLOOKUP($F104,'Eval. 3º Trim'!F60:V60,1+$P$6,FALSE),Nom!$B$3:$C$6,2,FALSE)</f>
        <v>NL</v>
      </c>
    </row>
    <row r="105" spans="2:14" ht="37.5" customHeight="1" thickBot="1" x14ac:dyDescent="0.3">
      <c r="B105" s="646"/>
      <c r="C105" s="647"/>
      <c r="D105" s="671"/>
      <c r="E105" s="588"/>
      <c r="F105" s="617" t="s">
        <v>193</v>
      </c>
      <c r="G105" s="561"/>
      <c r="H105" s="561"/>
      <c r="I105" s="561"/>
      <c r="J105" s="561"/>
      <c r="K105" s="561"/>
      <c r="L105" s="207" t="str">
        <f>VLOOKUP(VLOOKUP($F105,'Eval. 1º Trim'!F61:V61,1+$P$6,FALSE),Nom!$B$3:$C$6,2,FALSE)</f>
        <v>L</v>
      </c>
      <c r="M105" s="207" t="str">
        <f>VLOOKUP(VLOOKUP($F105,'Eval. 2º Trim'!F61:V61,1+$P$6,FALSE),Nom!$B$3:$C$6,2,FALSE)</f>
        <v>L</v>
      </c>
      <c r="N105" s="207" t="str">
        <f>VLOOKUP(VLOOKUP($F105,'Eval. 3º Trim'!F61:V61,1+$P$6,FALSE),Nom!$B$3:$C$6,2,FALSE)</f>
        <v>PL</v>
      </c>
    </row>
    <row r="106" spans="2:14" ht="37.5" customHeight="1" thickBot="1" x14ac:dyDescent="0.3">
      <c r="B106" s="646"/>
      <c r="C106" s="647"/>
      <c r="D106" s="671"/>
      <c r="E106" s="588"/>
      <c r="F106" s="617" t="s">
        <v>194</v>
      </c>
      <c r="G106" s="561"/>
      <c r="H106" s="561"/>
      <c r="I106" s="561"/>
      <c r="J106" s="561"/>
      <c r="K106" s="561"/>
      <c r="L106" s="207" t="str">
        <f>VLOOKUP(VLOOKUP($F106,'Eval. 1º Trim'!F62:V62,1+$P$6,FALSE),Nom!$B$3:$C$6,2,FALSE)</f>
        <v>PL</v>
      </c>
      <c r="M106" s="207" t="str">
        <f>VLOOKUP(VLOOKUP($F106,'Eval. 2º Trim'!F62:V62,1+$P$6,FALSE),Nom!$B$3:$C$6,2,FALSE)</f>
        <v>L</v>
      </c>
      <c r="N106" s="207" t="str">
        <f>VLOOKUP(VLOOKUP($F106,'Eval. 3º Trim'!F62:V62,1+$P$6,FALSE),Nom!$B$3:$C$6,2,FALSE)</f>
        <v>L</v>
      </c>
    </row>
    <row r="107" spans="2:14" ht="62.25" customHeight="1" thickBot="1" x14ac:dyDescent="0.3">
      <c r="B107" s="657"/>
      <c r="C107" s="658"/>
      <c r="D107" s="659"/>
      <c r="E107" s="589"/>
      <c r="F107" s="666" t="str">
        <f>Indicadores!F62</f>
        <v>Elige entre dos piezas de baile aquella que más le agrada, considerando algunos criterios como ritmo, soportes utilizados (maquillaje, vestuario, escenografía), deslazamiento o carácter (alegre/triste).</v>
      </c>
      <c r="G107" s="667"/>
      <c r="H107" s="667"/>
      <c r="I107" s="667"/>
      <c r="J107" s="667"/>
      <c r="K107" s="625"/>
      <c r="L107" s="207" t="str">
        <f>VLOOKUP(VLOOKUP($F107,'Eval. 1º Trim'!F63:V63,1+$P$6,FALSE),Nom!$B$3:$C$6,2,FALSE)</f>
        <v>PL</v>
      </c>
      <c r="M107" s="207" t="str">
        <f>VLOOKUP(VLOOKUP($F107,'Eval. 2º Trim'!F63:V63,1+$P$6,FALSE),Nom!$B$3:$C$6,2,FALSE)</f>
        <v>PL</v>
      </c>
      <c r="N107" s="207" t="str">
        <f>VLOOKUP(VLOOKUP($F107,'Eval. 3º Trim'!F63:V63,1+$P$6,FALSE),Nom!$B$3:$C$6,2,FALSE)</f>
        <v>PL</v>
      </c>
    </row>
    <row r="108" spans="2:14" ht="32.25" customHeight="1" thickBot="1" x14ac:dyDescent="0.3">
      <c r="B108" s="216"/>
      <c r="C108" s="216"/>
      <c r="D108" s="216"/>
      <c r="E108" s="209"/>
      <c r="F108" s="196"/>
      <c r="G108" s="196"/>
      <c r="H108" s="196"/>
      <c r="I108" s="196"/>
      <c r="J108" s="196"/>
      <c r="K108" s="196"/>
      <c r="L108" s="196"/>
      <c r="M108" s="196"/>
      <c r="N108" s="196"/>
    </row>
    <row r="109" spans="2:14" ht="15" customHeight="1" x14ac:dyDescent="0.25">
      <c r="B109" s="635" t="s">
        <v>307</v>
      </c>
      <c r="C109" s="636"/>
      <c r="D109" s="636"/>
      <c r="E109" s="636"/>
      <c r="F109" s="636"/>
      <c r="G109" s="636"/>
      <c r="H109" s="636"/>
      <c r="I109" s="636"/>
      <c r="J109" s="636"/>
      <c r="K109" s="637"/>
      <c r="L109" s="210" t="s">
        <v>108</v>
      </c>
      <c r="M109" s="211" t="s">
        <v>109</v>
      </c>
      <c r="N109" s="212" t="s">
        <v>110</v>
      </c>
    </row>
    <row r="110" spans="2:14" ht="17.25" customHeight="1" thickBot="1" x14ac:dyDescent="0.3">
      <c r="B110" s="638"/>
      <c r="C110" s="639"/>
      <c r="D110" s="639"/>
      <c r="E110" s="639"/>
      <c r="F110" s="639"/>
      <c r="G110" s="639"/>
      <c r="H110" s="639"/>
      <c r="I110" s="639"/>
      <c r="J110" s="639"/>
      <c r="K110" s="640"/>
      <c r="L110" s="301">
        <f>HLOOKUP($P$6,'Eval. 1º Trim'!$G$2:$V$119,108,FALSE)</f>
        <v>0.83333333333333337</v>
      </c>
      <c r="M110" s="301">
        <f>HLOOKUP($P$6,'Eval. 2º Trim'!$G$2:$V$119,108,FALSE)</f>
        <v>0.83333333333333337</v>
      </c>
      <c r="N110" s="301">
        <f>HLOOKUP($P$6,'Eval. 3º Trim'!$G$2:$V$119,108,FALSE)</f>
        <v>0.77777777777777779</v>
      </c>
    </row>
    <row r="111" spans="2:14" ht="26.25" customHeight="1" x14ac:dyDescent="0.25">
      <c r="B111" s="605" t="s">
        <v>113</v>
      </c>
      <c r="C111" s="606"/>
      <c r="D111" s="606"/>
      <c r="E111" s="606" t="s">
        <v>114</v>
      </c>
      <c r="F111" s="655" t="s">
        <v>66</v>
      </c>
      <c r="G111" s="655"/>
      <c r="H111" s="655"/>
      <c r="I111" s="655"/>
      <c r="J111" s="655"/>
      <c r="K111" s="655"/>
      <c r="L111" s="610" t="s">
        <v>115</v>
      </c>
      <c r="M111" s="610"/>
      <c r="N111" s="611"/>
    </row>
    <row r="112" spans="2:14" ht="18" customHeight="1" thickBot="1" x14ac:dyDescent="0.3">
      <c r="B112" s="620"/>
      <c r="C112" s="621"/>
      <c r="D112" s="621"/>
      <c r="E112" s="621"/>
      <c r="F112" s="658"/>
      <c r="G112" s="658"/>
      <c r="H112" s="658"/>
      <c r="I112" s="658"/>
      <c r="J112" s="658"/>
      <c r="K112" s="658"/>
      <c r="L112" s="205" t="s">
        <v>116</v>
      </c>
      <c r="M112" s="205" t="s">
        <v>117</v>
      </c>
      <c r="N112" s="206" t="s">
        <v>118</v>
      </c>
    </row>
    <row r="113" spans="2:14" ht="37.5" customHeight="1" thickBot="1" x14ac:dyDescent="0.3">
      <c r="B113" s="643" t="s">
        <v>196</v>
      </c>
      <c r="C113" s="644"/>
      <c r="D113" s="645"/>
      <c r="E113" s="587" t="s">
        <v>197</v>
      </c>
      <c r="F113" s="668" t="s">
        <v>198</v>
      </c>
      <c r="G113" s="624"/>
      <c r="H113" s="624"/>
      <c r="I113" s="624"/>
      <c r="J113" s="624"/>
      <c r="K113" s="624"/>
      <c r="L113" s="207" t="str">
        <f>VLOOKUP(VLOOKUP($F113,'Eval. 1º Trim'!$F$65:$V$65,1+$P$6,FALSE),Nom!$B$3:$C$6,2,FALSE)</f>
        <v>L</v>
      </c>
      <c r="M113" s="207" t="str">
        <f>VLOOKUP(VLOOKUP($F113,'Eval. 2º Trim'!$F65:$V65,1+$P$6,FALSE),Nom!$B$3:$C$6,2,FALSE)</f>
        <v>L</v>
      </c>
      <c r="N113" s="207" t="str">
        <f>VLOOKUP(VLOOKUP($F113,'Eval. 3º Trim'!$F65:$V65,1+$P$6,FALSE),Nom!$B$3:$C$6,2,FALSE)</f>
        <v>L</v>
      </c>
    </row>
    <row r="114" spans="2:14" ht="37.5" customHeight="1" thickBot="1" x14ac:dyDescent="0.3">
      <c r="B114" s="646"/>
      <c r="C114" s="647"/>
      <c r="D114" s="648"/>
      <c r="E114" s="588"/>
      <c r="F114" s="669" t="s">
        <v>199</v>
      </c>
      <c r="G114" s="561"/>
      <c r="H114" s="561"/>
      <c r="I114" s="561"/>
      <c r="J114" s="561"/>
      <c r="K114" s="561"/>
      <c r="L114" s="207" t="str">
        <f>VLOOKUP(VLOOKUP($F114,'Eval. 1º Trim'!F66:V66,1+$P$6,FALSE),Nom!$B$3:$C$6,2,FALSE)</f>
        <v>L</v>
      </c>
      <c r="M114" s="207" t="str">
        <f>VLOOKUP(VLOOKUP($F114,'Eval. 2º Trim'!$F66:$V66,1+$P$6,FALSE),Nom!$B$3:$C$6,2,FALSE)</f>
        <v>L</v>
      </c>
      <c r="N114" s="207" t="str">
        <f>VLOOKUP(VLOOKUP($F114,'Eval. 3º Trim'!$F66:$V66,1+$P$6,FALSE),Nom!$B$3:$C$6,2,FALSE)</f>
        <v>L</v>
      </c>
    </row>
    <row r="115" spans="2:14" ht="37.5" customHeight="1" thickBot="1" x14ac:dyDescent="0.3">
      <c r="B115" s="646"/>
      <c r="C115" s="647"/>
      <c r="D115" s="648"/>
      <c r="E115" s="588"/>
      <c r="F115" s="669" t="s">
        <v>200</v>
      </c>
      <c r="G115" s="561"/>
      <c r="H115" s="561"/>
      <c r="I115" s="561"/>
      <c r="J115" s="561"/>
      <c r="K115" s="561"/>
      <c r="L115" s="207" t="str">
        <f>VLOOKUP(VLOOKUP($F115,'Eval. 1º Trim'!F67:V67,1+$P$6,FALSE),Nom!$B$3:$C$6,2,FALSE)</f>
        <v>L</v>
      </c>
      <c r="M115" s="207" t="str">
        <f>VLOOKUP(VLOOKUP($F115,'Eval. 2º Trim'!$F67:$V67,1+$P$6,FALSE),Nom!$B$3:$C$6,2,FALSE)</f>
        <v>L</v>
      </c>
      <c r="N115" s="207" t="str">
        <f>VLOOKUP(VLOOKUP($F115,'Eval. 3º Trim'!$F67:$V67,1+$P$6,FALSE),Nom!$B$3:$C$6,2,FALSE)</f>
        <v>L</v>
      </c>
    </row>
    <row r="116" spans="2:14" ht="37.5" customHeight="1" thickBot="1" x14ac:dyDescent="0.3">
      <c r="B116" s="646"/>
      <c r="C116" s="647"/>
      <c r="D116" s="648"/>
      <c r="E116" s="588"/>
      <c r="F116" s="669" t="s">
        <v>201</v>
      </c>
      <c r="G116" s="561"/>
      <c r="H116" s="561"/>
      <c r="I116" s="561"/>
      <c r="J116" s="561"/>
      <c r="K116" s="561"/>
      <c r="L116" s="207" t="str">
        <f>VLOOKUP(VLOOKUP($F116,'Eval. 1º Trim'!F68:V68,1+$P$6,FALSE),Nom!$B$3:$C$6,2,FALSE)</f>
        <v>L</v>
      </c>
      <c r="M116" s="207" t="str">
        <f>VLOOKUP(VLOOKUP($F116,'Eval. 2º Trim'!$F68:$V68,1+$P$6,FALSE),Nom!$B$3:$C$6,2,FALSE)</f>
        <v>L</v>
      </c>
      <c r="N116" s="207" t="str">
        <f>VLOOKUP(VLOOKUP($F116,'Eval. 3º Trim'!$F68:$V68,1+$P$6,FALSE),Nom!$B$3:$C$6,2,FALSE)</f>
        <v>L</v>
      </c>
    </row>
    <row r="117" spans="2:14" ht="37.5" customHeight="1" thickBot="1" x14ac:dyDescent="0.3">
      <c r="B117" s="646"/>
      <c r="C117" s="647"/>
      <c r="D117" s="648"/>
      <c r="E117" s="589"/>
      <c r="F117" s="670" t="s">
        <v>202</v>
      </c>
      <c r="G117" s="619"/>
      <c r="H117" s="619"/>
      <c r="I117" s="619"/>
      <c r="J117" s="619"/>
      <c r="K117" s="619"/>
      <c r="L117" s="207" t="str">
        <f>VLOOKUP(VLOOKUP($F117,'Eval. 1º Trim'!F69:V69,1+$P$6,FALSE),Nom!$B$3:$C$6,2,FALSE)</f>
        <v>L</v>
      </c>
      <c r="M117" s="207" t="str">
        <f>VLOOKUP(VLOOKUP($F117,'Eval. 2º Trim'!$F69:$V69,1+$P$6,FALSE),Nom!$B$3:$C$6,2,FALSE)</f>
        <v>L</v>
      </c>
      <c r="N117" s="207" t="str">
        <f>VLOOKUP(VLOOKUP($F117,'Eval. 3º Trim'!$F69:$V69,1+$P$6,FALSE),Nom!$B$3:$C$6,2,FALSE)</f>
        <v>L</v>
      </c>
    </row>
    <row r="118" spans="2:14" ht="37.5" customHeight="1" thickBot="1" x14ac:dyDescent="0.3">
      <c r="B118" s="646" t="s">
        <v>203</v>
      </c>
      <c r="C118" s="647"/>
      <c r="D118" s="648"/>
      <c r="E118" s="587" t="s">
        <v>204</v>
      </c>
      <c r="F118" s="662" t="s">
        <v>205</v>
      </c>
      <c r="G118" s="663"/>
      <c r="H118" s="663"/>
      <c r="I118" s="663"/>
      <c r="J118" s="663"/>
      <c r="K118" s="663"/>
      <c r="L118" s="207" t="str">
        <f>VLOOKUP(VLOOKUP($F118,'Eval. 1º Trim'!F70:V70,1+$P$6,FALSE),Nom!$B$3:$C$6,2,FALSE)</f>
        <v>L</v>
      </c>
      <c r="M118" s="207" t="str">
        <f>VLOOKUP(VLOOKUP($F118,'Eval. 2º Trim'!$F70:$V70,1+$P$6,FALSE),Nom!$B$3:$C$6,2,FALSE)</f>
        <v>L</v>
      </c>
      <c r="N118" s="207" t="str">
        <f>VLOOKUP(VLOOKUP($F118,'Eval. 3º Trim'!$F70:$V70,1+$P$6,FALSE),Nom!$B$3:$C$6,2,FALSE)</f>
        <v>L</v>
      </c>
    </row>
    <row r="119" spans="2:14" ht="37.5" customHeight="1" thickBot="1" x14ac:dyDescent="0.3">
      <c r="B119" s="646"/>
      <c r="C119" s="647"/>
      <c r="D119" s="648"/>
      <c r="E119" s="588"/>
      <c r="F119" s="617" t="s">
        <v>206</v>
      </c>
      <c r="G119" s="561"/>
      <c r="H119" s="561"/>
      <c r="I119" s="561"/>
      <c r="J119" s="561"/>
      <c r="K119" s="561"/>
      <c r="L119" s="207" t="str">
        <f>VLOOKUP(VLOOKUP($F119,'Eval. 1º Trim'!F71:V71,1+$P$6,FALSE),Nom!$B$3:$C$6,2,FALSE)</f>
        <v>L</v>
      </c>
      <c r="M119" s="207" t="str">
        <f>VLOOKUP(VLOOKUP($F119,'Eval. 2º Trim'!$F71:$V71,1+$P$6,FALSE),Nom!$B$3:$C$6,2,FALSE)</f>
        <v>L</v>
      </c>
      <c r="N119" s="207" t="str">
        <f>VLOOKUP(VLOOKUP($F119,'Eval. 3º Trim'!$F71:$V71,1+$P$6,FALSE),Nom!$B$3:$C$6,2,FALSE)</f>
        <v>L</v>
      </c>
    </row>
    <row r="120" spans="2:14" ht="31.5" customHeight="1" thickBot="1" x14ac:dyDescent="0.3">
      <c r="B120" s="646"/>
      <c r="C120" s="647"/>
      <c r="D120" s="648"/>
      <c r="E120" s="588"/>
      <c r="F120" s="617" t="s">
        <v>207</v>
      </c>
      <c r="G120" s="561"/>
      <c r="H120" s="561"/>
      <c r="I120" s="561"/>
      <c r="J120" s="561"/>
      <c r="K120" s="561"/>
      <c r="L120" s="207" t="str">
        <f>VLOOKUP(VLOOKUP($F120,'Eval. 1º Trim'!F72:V72,1+$P$6,FALSE),Nom!$B$3:$C$6,2,FALSE)</f>
        <v>L</v>
      </c>
      <c r="M120" s="207" t="str">
        <f>VLOOKUP(VLOOKUP($F120,'Eval. 2º Trim'!$F72:$V72,1+$P$6,FALSE),Nom!$B$3:$C$6,2,FALSE)</f>
        <v>L</v>
      </c>
      <c r="N120" s="207" t="str">
        <f>VLOOKUP(VLOOKUP($F120,'Eval. 3º Trim'!$F72:$V72,1+$P$6,FALSE),Nom!$B$3:$C$6,2,FALSE)</f>
        <v>L</v>
      </c>
    </row>
    <row r="121" spans="2:14" ht="37.5" customHeight="1" thickBot="1" x14ac:dyDescent="0.3">
      <c r="B121" s="646"/>
      <c r="C121" s="647"/>
      <c r="D121" s="648"/>
      <c r="E121" s="589"/>
      <c r="F121" s="664" t="s">
        <v>208</v>
      </c>
      <c r="G121" s="665"/>
      <c r="H121" s="665"/>
      <c r="I121" s="665"/>
      <c r="J121" s="665"/>
      <c r="K121" s="665"/>
      <c r="L121" s="207" t="str">
        <f>VLOOKUP(VLOOKUP($F121,'Eval. 1º Trim'!F73:V73,1+$P$6,FALSE),Nom!$B$3:$C$6,2,FALSE)</f>
        <v>L</v>
      </c>
      <c r="M121" s="207" t="str">
        <f>VLOOKUP(VLOOKUP($F121,'Eval. 2º Trim'!$F73:$V73,1+$P$6,FALSE),Nom!$B$3:$C$6,2,FALSE)</f>
        <v>L</v>
      </c>
      <c r="N121" s="207" t="str">
        <f>VLOOKUP(VLOOKUP($F121,'Eval. 3º Trim'!$F73:$V73,1+$P$6,FALSE),Nom!$B$3:$C$6,2,FALSE)</f>
        <v>L</v>
      </c>
    </row>
    <row r="122" spans="2:14" ht="37.5" customHeight="1" thickBot="1" x14ac:dyDescent="0.3">
      <c r="B122" s="646"/>
      <c r="C122" s="647"/>
      <c r="D122" s="648"/>
      <c r="E122" s="587" t="s">
        <v>209</v>
      </c>
      <c r="F122" s="668" t="s">
        <v>210</v>
      </c>
      <c r="G122" s="624"/>
      <c r="H122" s="624"/>
      <c r="I122" s="624"/>
      <c r="J122" s="624"/>
      <c r="K122" s="624"/>
      <c r="L122" s="207" t="str">
        <f>VLOOKUP(VLOOKUP($F122,'Eval. 1º Trim'!F74:V74,1+$P$6,FALSE),Nom!$B$3:$C$6,2,FALSE)</f>
        <v>L</v>
      </c>
      <c r="M122" s="207" t="str">
        <f>VLOOKUP(VLOOKUP($F122,'Eval. 2º Trim'!$F74:$V74,1+$P$6,FALSE),Nom!$B$3:$C$6,2,FALSE)</f>
        <v>L</v>
      </c>
      <c r="N122" s="207" t="str">
        <f>VLOOKUP(VLOOKUP($F122,'Eval. 3º Trim'!$F74:$V74,1+$P$6,FALSE),Nom!$B$3:$C$6,2,FALSE)</f>
        <v>L</v>
      </c>
    </row>
    <row r="123" spans="2:14" ht="27.75" customHeight="1" thickBot="1" x14ac:dyDescent="0.3">
      <c r="B123" s="646"/>
      <c r="C123" s="647"/>
      <c r="D123" s="648"/>
      <c r="E123" s="588"/>
      <c r="F123" s="669" t="s">
        <v>211</v>
      </c>
      <c r="G123" s="561"/>
      <c r="H123" s="561"/>
      <c r="I123" s="561"/>
      <c r="J123" s="561"/>
      <c r="K123" s="561"/>
      <c r="L123" s="207" t="str">
        <f>VLOOKUP(VLOOKUP($F123,'Eval. 1º Trim'!F75:V75,1+$P$6,FALSE),Nom!$B$3:$C$6,2,FALSE)</f>
        <v>L</v>
      </c>
      <c r="M123" s="207" t="str">
        <f>VLOOKUP(VLOOKUP($F123,'Eval. 2º Trim'!$F75:$V75,1+$P$6,FALSE),Nom!$B$3:$C$6,2,FALSE)</f>
        <v>L</v>
      </c>
      <c r="N123" s="207" t="str">
        <f>VLOOKUP(VLOOKUP($F123,'Eval. 3º Trim'!$F75:$V75,1+$P$6,FALSE),Nom!$B$3:$C$6,2,FALSE)</f>
        <v>L</v>
      </c>
    </row>
    <row r="124" spans="2:14" ht="37.5" customHeight="1" thickBot="1" x14ac:dyDescent="0.3">
      <c r="B124" s="646"/>
      <c r="C124" s="647"/>
      <c r="D124" s="648"/>
      <c r="E124" s="588"/>
      <c r="F124" s="669" t="s">
        <v>212</v>
      </c>
      <c r="G124" s="561"/>
      <c r="H124" s="561"/>
      <c r="I124" s="561"/>
      <c r="J124" s="561"/>
      <c r="K124" s="561"/>
      <c r="L124" s="207" t="str">
        <f>VLOOKUP(VLOOKUP($F124,'Eval. 1º Trim'!F76:V76,1+$P$6,FALSE),Nom!$B$3:$C$6,2,FALSE)</f>
        <v>L</v>
      </c>
      <c r="M124" s="207" t="str">
        <f>VLOOKUP(VLOOKUP($F124,'Eval. 2º Trim'!$F76:$V76,1+$P$6,FALSE),Nom!$B$3:$C$6,2,FALSE)</f>
        <v>L</v>
      </c>
      <c r="N124" s="207" t="str">
        <f>VLOOKUP(VLOOKUP($F124,'Eval. 3º Trim'!$F76:$V76,1+$P$6,FALSE),Nom!$B$3:$C$6,2,FALSE)</f>
        <v>L</v>
      </c>
    </row>
    <row r="125" spans="2:14" ht="37.5" customHeight="1" thickBot="1" x14ac:dyDescent="0.3">
      <c r="B125" s="646"/>
      <c r="C125" s="647"/>
      <c r="D125" s="648"/>
      <c r="E125" s="588"/>
      <c r="F125" s="669" t="s">
        <v>213</v>
      </c>
      <c r="G125" s="561"/>
      <c r="H125" s="561"/>
      <c r="I125" s="561"/>
      <c r="J125" s="561"/>
      <c r="K125" s="561"/>
      <c r="L125" s="207" t="str">
        <f>VLOOKUP(VLOOKUP($F125,'Eval. 1º Trim'!F77:V77,1+$P$6,FALSE),Nom!$B$3:$C$6,2,FALSE)</f>
        <v>PL</v>
      </c>
      <c r="M125" s="207" t="str">
        <f>VLOOKUP(VLOOKUP($F125,'Eval. 2º Trim'!$F77:$V77,1+$P$6,FALSE),Nom!$B$3:$C$6,2,FALSE)</f>
        <v>PL</v>
      </c>
      <c r="N125" s="207" t="str">
        <f>VLOOKUP(VLOOKUP($F125,'Eval. 3º Trim'!$F77:$V77,1+$P$6,FALSE),Nom!$B$3:$C$6,2,FALSE)</f>
        <v>PL</v>
      </c>
    </row>
    <row r="126" spans="2:14" ht="37.5" customHeight="1" thickBot="1" x14ac:dyDescent="0.3">
      <c r="B126" s="646"/>
      <c r="C126" s="647"/>
      <c r="D126" s="648"/>
      <c r="E126" s="588"/>
      <c r="F126" s="669" t="s">
        <v>214</v>
      </c>
      <c r="G126" s="561"/>
      <c r="H126" s="561"/>
      <c r="I126" s="561"/>
      <c r="J126" s="561"/>
      <c r="K126" s="561"/>
      <c r="L126" s="207" t="str">
        <f>VLOOKUP(VLOOKUP($F126,'Eval. 1º Trim'!F78:V78,1+$P$6,FALSE),Nom!$B$3:$C$6,2,FALSE)</f>
        <v>L</v>
      </c>
      <c r="M126" s="207" t="str">
        <f>VLOOKUP(VLOOKUP($F126,'Eval. 2º Trim'!$F78:$V78,1+$P$6,FALSE),Nom!$B$3:$C$6,2,FALSE)</f>
        <v>L</v>
      </c>
      <c r="N126" s="207" t="str">
        <f>VLOOKUP(VLOOKUP($F126,'Eval. 3º Trim'!$F78:$V78,1+$P$6,FALSE),Nom!$B$3:$C$6,2,FALSE)</f>
        <v>L</v>
      </c>
    </row>
    <row r="127" spans="2:14" ht="37.5" customHeight="1" thickBot="1" x14ac:dyDescent="0.3">
      <c r="B127" s="646"/>
      <c r="C127" s="647"/>
      <c r="D127" s="648"/>
      <c r="E127" s="589"/>
      <c r="F127" s="670" t="s">
        <v>215</v>
      </c>
      <c r="G127" s="619"/>
      <c r="H127" s="619"/>
      <c r="I127" s="619"/>
      <c r="J127" s="619"/>
      <c r="K127" s="619"/>
      <c r="L127" s="207" t="str">
        <f>VLOOKUP(VLOOKUP($F127,'Eval. 1º Trim'!F79:V79,1+$P$6,FALSE),Nom!$B$3:$C$6,2,FALSE)</f>
        <v>L</v>
      </c>
      <c r="M127" s="207" t="str">
        <f>VLOOKUP(VLOOKUP($F127,'Eval. 2º Trim'!$F79:$V79,1+$P$6,FALSE),Nom!$B$3:$C$6,2,FALSE)</f>
        <v>L</v>
      </c>
      <c r="N127" s="207" t="str">
        <f>VLOOKUP(VLOOKUP($F127,'Eval. 3º Trim'!$F79:$V79,1+$P$6,FALSE),Nom!$B$3:$C$6,2,FALSE)</f>
        <v>L</v>
      </c>
    </row>
    <row r="128" spans="2:14" ht="37.5" customHeight="1" thickBot="1" x14ac:dyDescent="0.3">
      <c r="B128" s="646"/>
      <c r="C128" s="647"/>
      <c r="D128" s="648"/>
      <c r="E128" s="587" t="s">
        <v>216</v>
      </c>
      <c r="F128" s="662" t="s">
        <v>217</v>
      </c>
      <c r="G128" s="663"/>
      <c r="H128" s="663"/>
      <c r="I128" s="663"/>
      <c r="J128" s="663"/>
      <c r="K128" s="663"/>
      <c r="L128" s="207" t="str">
        <f>VLOOKUP(VLOOKUP($F128,'Eval. 1º Trim'!F80:V80,1+$P$6,FALSE),Nom!$B$3:$C$6,2,FALSE)</f>
        <v>NL</v>
      </c>
      <c r="M128" s="207" t="str">
        <f>VLOOKUP(VLOOKUP($F128,'Eval. 2º Trim'!$F80:$V80,1+$P$6,FALSE),Nom!$B$3:$C$6,2,FALSE)</f>
        <v>NL</v>
      </c>
      <c r="N128" s="207" t="str">
        <f>VLOOKUP(VLOOKUP($F128,'Eval. 3º Trim'!$F80:$V80,1+$P$6,FALSE),Nom!$B$3:$C$6,2,FALSE)</f>
        <v>PL</v>
      </c>
    </row>
    <row r="129" spans="2:14" ht="37.5" customHeight="1" thickBot="1" x14ac:dyDescent="0.3">
      <c r="B129" s="646"/>
      <c r="C129" s="647"/>
      <c r="D129" s="648"/>
      <c r="E129" s="588"/>
      <c r="F129" s="617" t="s">
        <v>218</v>
      </c>
      <c r="G129" s="561"/>
      <c r="H129" s="561"/>
      <c r="I129" s="561"/>
      <c r="J129" s="561"/>
      <c r="K129" s="561"/>
      <c r="L129" s="207" t="str">
        <f>VLOOKUP(VLOOKUP($F129,'Eval. 1º Trim'!F81:V81,1+$P$6,FALSE),Nom!$B$3:$C$6,2,FALSE)</f>
        <v>L</v>
      </c>
      <c r="M129" s="207" t="str">
        <f>VLOOKUP(VLOOKUP($F129,'Eval. 2º Trim'!$F81:$V81,1+$P$6,FALSE),Nom!$B$3:$C$6,2,FALSE)</f>
        <v>L</v>
      </c>
      <c r="N129" s="207" t="str">
        <f>VLOOKUP(VLOOKUP($F129,'Eval. 3º Trim'!$F81:$V81,1+$P$6,FALSE),Nom!$B$3:$C$6,2,FALSE)</f>
        <v>NL</v>
      </c>
    </row>
    <row r="130" spans="2:14" ht="37.5" customHeight="1" thickBot="1" x14ac:dyDescent="0.3">
      <c r="B130" s="657"/>
      <c r="C130" s="658"/>
      <c r="D130" s="672"/>
      <c r="E130" s="589"/>
      <c r="F130" s="618" t="s">
        <v>219</v>
      </c>
      <c r="G130" s="619"/>
      <c r="H130" s="619"/>
      <c r="I130" s="619"/>
      <c r="J130" s="619"/>
      <c r="K130" s="619"/>
      <c r="L130" s="207" t="str">
        <f>VLOOKUP(VLOOKUP($F130,'Eval. 1º Trim'!F82:V82,1+$P$6,FALSE),Nom!$B$3:$C$6,2,FALSE)</f>
        <v>PL</v>
      </c>
      <c r="M130" s="207" t="str">
        <f>VLOOKUP(VLOOKUP($F130,'Eval. 2º Trim'!$F82:$V82,1+$P$6,FALSE),Nom!$B$3:$C$6,2,FALSE)</f>
        <v>PL</v>
      </c>
      <c r="N130" s="207" t="str">
        <f>VLOOKUP(VLOOKUP($F130,'Eval. 3º Trim'!$F82:$V82,1+$P$6,FALSE),Nom!$B$3:$C$6,2,FALSE)</f>
        <v>PL</v>
      </c>
    </row>
    <row r="131" spans="2:14" ht="37.5" customHeight="1" thickBot="1" x14ac:dyDescent="0.3">
      <c r="B131" s="693" t="s">
        <v>304</v>
      </c>
      <c r="C131" s="693"/>
      <c r="D131" s="693"/>
      <c r="E131" s="693"/>
      <c r="F131" s="693"/>
      <c r="G131" s="693"/>
      <c r="H131" s="693"/>
      <c r="I131" s="693"/>
      <c r="J131" s="693"/>
      <c r="K131" s="693"/>
      <c r="L131" s="693"/>
      <c r="M131" s="693"/>
      <c r="N131" s="693"/>
    </row>
    <row r="132" spans="2:14" ht="15.75" thickBot="1" x14ac:dyDescent="0.3">
      <c r="B132" s="675" t="s">
        <v>298</v>
      </c>
      <c r="C132" s="676"/>
      <c r="D132" s="676"/>
      <c r="E132" s="676"/>
      <c r="F132" s="676"/>
      <c r="G132" s="676"/>
      <c r="H132" s="676"/>
      <c r="I132" s="676"/>
      <c r="J132" s="683" t="s">
        <v>220</v>
      </c>
      <c r="K132" s="683"/>
      <c r="L132" s="683"/>
      <c r="M132" s="683" t="s">
        <v>221</v>
      </c>
      <c r="N132" s="684"/>
    </row>
    <row r="133" spans="2:14" ht="64.5" customHeight="1" x14ac:dyDescent="0.25">
      <c r="B133" s="685">
        <f>VLOOKUP(P6,'Obs. 1º Trim'!$B$9:$F$24,5,FALSE)</f>
        <v>0</v>
      </c>
      <c r="C133" s="686"/>
      <c r="D133" s="686"/>
      <c r="E133" s="686"/>
      <c r="F133" s="686"/>
      <c r="G133" s="686"/>
      <c r="H133" s="686"/>
      <c r="I133" s="592"/>
      <c r="J133" s="687"/>
      <c r="K133" s="687"/>
      <c r="L133" s="687"/>
      <c r="M133" s="688">
        <f>'Datos Curso'!G4</f>
        <v>42167</v>
      </c>
      <c r="N133" s="689"/>
    </row>
    <row r="134" spans="2:14" x14ac:dyDescent="0.25">
      <c r="B134" s="691" t="s">
        <v>304</v>
      </c>
      <c r="C134" s="692"/>
      <c r="D134" s="692"/>
      <c r="E134" s="692"/>
      <c r="F134" s="692"/>
      <c r="G134" s="692"/>
      <c r="H134" s="692"/>
      <c r="I134" s="692"/>
      <c r="J134" s="690" t="s">
        <v>222</v>
      </c>
      <c r="K134" s="690"/>
      <c r="L134" s="690"/>
      <c r="M134" s="673"/>
      <c r="N134" s="674"/>
    </row>
    <row r="135" spans="2:14" ht="72.75" customHeight="1" thickBot="1" x14ac:dyDescent="0.3">
      <c r="B135" s="678"/>
      <c r="C135" s="679"/>
      <c r="D135" s="679"/>
      <c r="E135" s="679"/>
      <c r="F135" s="679"/>
      <c r="G135" s="679"/>
      <c r="H135" s="679"/>
      <c r="I135" s="679"/>
      <c r="J135" s="680"/>
      <c r="K135" s="680"/>
      <c r="L135" s="680"/>
      <c r="M135" s="681"/>
      <c r="N135" s="682"/>
    </row>
    <row r="136" spans="2:14" ht="15.75" thickBot="1" x14ac:dyDescent="0.3">
      <c r="B136" s="675" t="s">
        <v>302</v>
      </c>
      <c r="C136" s="676"/>
      <c r="D136" s="676"/>
      <c r="E136" s="676"/>
      <c r="F136" s="676"/>
      <c r="G136" s="676"/>
      <c r="H136" s="676"/>
      <c r="I136" s="676"/>
      <c r="J136" s="676" t="s">
        <v>220</v>
      </c>
      <c r="K136" s="676"/>
      <c r="L136" s="676"/>
      <c r="M136" s="676" t="s">
        <v>221</v>
      </c>
      <c r="N136" s="677"/>
    </row>
    <row r="137" spans="2:14" ht="63.75" customHeight="1" x14ac:dyDescent="0.25">
      <c r="B137" s="685">
        <f>VLOOKUP(P6,'Obs. 2º Trim'!$B$9:$F$24,5,FALSE)</f>
        <v>0</v>
      </c>
      <c r="C137" s="686"/>
      <c r="D137" s="686"/>
      <c r="E137" s="686"/>
      <c r="F137" s="686"/>
      <c r="G137" s="686"/>
      <c r="H137" s="686"/>
      <c r="I137" s="592"/>
      <c r="J137" s="687"/>
      <c r="K137" s="687"/>
      <c r="L137" s="687"/>
      <c r="M137" s="688">
        <f>'Datos Curso'!G5</f>
        <v>42168</v>
      </c>
      <c r="N137" s="689"/>
    </row>
    <row r="138" spans="2:14" x14ac:dyDescent="0.25">
      <c r="B138" s="691" t="s">
        <v>304</v>
      </c>
      <c r="C138" s="692"/>
      <c r="D138" s="692"/>
      <c r="E138" s="692"/>
      <c r="F138" s="692"/>
      <c r="G138" s="692"/>
      <c r="H138" s="692"/>
      <c r="I138" s="692"/>
      <c r="J138" s="700" t="s">
        <v>222</v>
      </c>
      <c r="K138" s="700"/>
      <c r="L138" s="700"/>
      <c r="M138" s="673"/>
      <c r="N138" s="674"/>
    </row>
    <row r="139" spans="2:14" ht="59.25" customHeight="1" thickBot="1" x14ac:dyDescent="0.3">
      <c r="B139" s="678"/>
      <c r="C139" s="679"/>
      <c r="D139" s="679"/>
      <c r="E139" s="679"/>
      <c r="F139" s="679"/>
      <c r="G139" s="679"/>
      <c r="H139" s="679"/>
      <c r="I139" s="679"/>
      <c r="J139" s="681"/>
      <c r="K139" s="681"/>
      <c r="L139" s="681"/>
      <c r="M139" s="681"/>
      <c r="N139" s="682"/>
    </row>
    <row r="140" spans="2:14" ht="15.75" thickBot="1" x14ac:dyDescent="0.3">
      <c r="B140" s="675" t="s">
        <v>223</v>
      </c>
      <c r="C140" s="676"/>
      <c r="D140" s="676"/>
      <c r="E140" s="676"/>
      <c r="F140" s="676"/>
      <c r="G140" s="676"/>
      <c r="H140" s="676"/>
      <c r="I140" s="676"/>
      <c r="J140" s="676" t="s">
        <v>220</v>
      </c>
      <c r="K140" s="676"/>
      <c r="L140" s="676"/>
      <c r="M140" s="676" t="s">
        <v>221</v>
      </c>
      <c r="N140" s="677"/>
    </row>
    <row r="141" spans="2:14" ht="64.5" customHeight="1" x14ac:dyDescent="0.25">
      <c r="B141" s="685" t="str">
        <f>VLOOKUP(P6,'Obs. 3º Trim'!$B$9:$F$24,5,FALSE)</f>
        <v xml:space="preserve">Pascal se mostró observadora durante este semestre, en lo que respecta al trabajo grupal. Frecuentemente se le ve conversando con otras compañeras y participa con entusiasmo en las actividades. Necesita responder más rápido a las indicaciones del adulto. </v>
      </c>
      <c r="C141" s="686"/>
      <c r="D141" s="686"/>
      <c r="E141" s="686"/>
      <c r="F141" s="686"/>
      <c r="G141" s="686"/>
      <c r="H141" s="686"/>
      <c r="I141" s="592"/>
      <c r="J141" s="687"/>
      <c r="K141" s="687"/>
      <c r="L141" s="687"/>
      <c r="M141" s="688">
        <f>'Datos Curso'!G6</f>
        <v>42169</v>
      </c>
      <c r="N141" s="689"/>
    </row>
    <row r="142" spans="2:14" x14ac:dyDescent="0.25">
      <c r="B142" s="691" t="s">
        <v>304</v>
      </c>
      <c r="C142" s="692"/>
      <c r="D142" s="692"/>
      <c r="E142" s="692"/>
      <c r="F142" s="692"/>
      <c r="G142" s="692"/>
      <c r="H142" s="692"/>
      <c r="I142" s="692"/>
      <c r="J142" s="597" t="s">
        <v>222</v>
      </c>
      <c r="K142" s="597"/>
      <c r="L142" s="597"/>
      <c r="M142" s="673"/>
      <c r="N142" s="674"/>
    </row>
    <row r="143" spans="2:14" ht="63.75" customHeight="1" thickBot="1" x14ac:dyDescent="0.3">
      <c r="B143" s="696"/>
      <c r="C143" s="697"/>
      <c r="D143" s="697"/>
      <c r="E143" s="697"/>
      <c r="F143" s="697"/>
      <c r="G143" s="697"/>
      <c r="H143" s="697"/>
      <c r="I143" s="697"/>
      <c r="J143" s="698"/>
      <c r="K143" s="698"/>
      <c r="L143" s="698"/>
      <c r="M143" s="698"/>
      <c r="N143" s="699"/>
    </row>
    <row r="144" spans="2:14" ht="37.5" customHeight="1" x14ac:dyDescent="0.25">
      <c r="B144" s="694" t="s">
        <v>304</v>
      </c>
      <c r="C144" s="694"/>
      <c r="D144" s="694"/>
      <c r="E144" s="694"/>
      <c r="F144" s="694"/>
      <c r="G144" s="694"/>
      <c r="H144" s="694"/>
      <c r="I144" s="694"/>
      <c r="J144" s="694"/>
      <c r="K144" s="694"/>
      <c r="L144" s="694"/>
      <c r="M144" s="694"/>
      <c r="N144" s="694"/>
    </row>
    <row r="145" spans="2:14" x14ac:dyDescent="0.25">
      <c r="B145" s="550" t="s">
        <v>321</v>
      </c>
      <c r="C145" s="550"/>
      <c r="D145" s="550"/>
      <c r="E145" s="550"/>
      <c r="F145" s="550"/>
      <c r="G145" s="550"/>
      <c r="H145" s="550"/>
      <c r="I145" s="550"/>
      <c r="J145" s="550"/>
      <c r="K145" s="550"/>
      <c r="L145" s="550"/>
      <c r="M145" s="550"/>
      <c r="N145" s="550"/>
    </row>
    <row r="146" spans="2:14" x14ac:dyDescent="0.25">
      <c r="B146" s="550" t="s">
        <v>322</v>
      </c>
      <c r="C146" s="550"/>
      <c r="D146" s="550"/>
      <c r="E146" s="550"/>
      <c r="F146" s="550"/>
      <c r="G146" s="550"/>
      <c r="H146" s="550"/>
      <c r="I146" s="550"/>
      <c r="J146" s="550"/>
      <c r="K146" s="550"/>
      <c r="L146" s="550"/>
      <c r="M146" s="550"/>
      <c r="N146" s="550"/>
    </row>
    <row r="147" spans="2:14" x14ac:dyDescent="0.25">
      <c r="B147" s="550" t="s">
        <v>323</v>
      </c>
      <c r="C147" s="550"/>
      <c r="D147" s="550"/>
      <c r="E147" s="550"/>
      <c r="F147" s="550"/>
      <c r="G147" s="550"/>
      <c r="H147" s="550"/>
      <c r="I147" s="550"/>
      <c r="J147" s="550"/>
      <c r="K147" s="550"/>
      <c r="L147" s="550"/>
      <c r="M147" s="550"/>
      <c r="N147" s="550"/>
    </row>
    <row r="148" spans="2:14" ht="37.5" customHeight="1" x14ac:dyDescent="0.25">
      <c r="D148" s="217"/>
      <c r="E148" s="323"/>
      <c r="F148" s="196"/>
      <c r="G148" s="196"/>
      <c r="H148" s="196"/>
      <c r="I148" s="196"/>
      <c r="J148" s="196"/>
      <c r="K148" s="196"/>
      <c r="L148" s="196"/>
      <c r="M148" s="196"/>
      <c r="N148" s="196"/>
    </row>
    <row r="149" spans="2:14" ht="37.5" customHeight="1" x14ac:dyDescent="0.25">
      <c r="D149" s="217"/>
      <c r="F149" s="560"/>
      <c r="G149" s="560"/>
      <c r="H149" s="560"/>
      <c r="I149" s="560"/>
      <c r="J149" s="560"/>
      <c r="K149" s="560"/>
      <c r="L149" s="196"/>
      <c r="M149" s="196"/>
      <c r="N149" s="196"/>
    </row>
  </sheetData>
  <sheetProtection password="C493" sheet="1" objects="1" scenarios="1"/>
  <mergeCells count="200">
    <mergeCell ref="B131:N131"/>
    <mergeCell ref="B144:N144"/>
    <mergeCell ref="B19:N19"/>
    <mergeCell ref="L2:N2"/>
    <mergeCell ref="B143:I143"/>
    <mergeCell ref="J143:L143"/>
    <mergeCell ref="M143:N143"/>
    <mergeCell ref="B141:I141"/>
    <mergeCell ref="J141:L141"/>
    <mergeCell ref="M141:N141"/>
    <mergeCell ref="B142:I142"/>
    <mergeCell ref="J142:L142"/>
    <mergeCell ref="M142:N142"/>
    <mergeCell ref="B139:I139"/>
    <mergeCell ref="J139:L139"/>
    <mergeCell ref="M139:N139"/>
    <mergeCell ref="B140:I140"/>
    <mergeCell ref="J140:L140"/>
    <mergeCell ref="M140:N140"/>
    <mergeCell ref="B137:I137"/>
    <mergeCell ref="J137:L137"/>
    <mergeCell ref="M137:N137"/>
    <mergeCell ref="B138:I138"/>
    <mergeCell ref="J138:L138"/>
    <mergeCell ref="M138:N138"/>
    <mergeCell ref="B136:I136"/>
    <mergeCell ref="J136:L136"/>
    <mergeCell ref="M136:N136"/>
    <mergeCell ref="B135:I135"/>
    <mergeCell ref="J135:L135"/>
    <mergeCell ref="M135:N135"/>
    <mergeCell ref="M132:N132"/>
    <mergeCell ref="B133:I133"/>
    <mergeCell ref="J133:L133"/>
    <mergeCell ref="M133:N133"/>
    <mergeCell ref="J134:L134"/>
    <mergeCell ref="M134:N134"/>
    <mergeCell ref="B134:I134"/>
    <mergeCell ref="B132:I132"/>
    <mergeCell ref="J132:L132"/>
    <mergeCell ref="F118:K118"/>
    <mergeCell ref="F119:K119"/>
    <mergeCell ref="F120:K120"/>
    <mergeCell ref="F121:K121"/>
    <mergeCell ref="E118:E121"/>
    <mergeCell ref="B118:D130"/>
    <mergeCell ref="B111:D112"/>
    <mergeCell ref="E111:E112"/>
    <mergeCell ref="F111:K112"/>
    <mergeCell ref="F128:K128"/>
    <mergeCell ref="E128:E130"/>
    <mergeCell ref="F127:K127"/>
    <mergeCell ref="F129:K129"/>
    <mergeCell ref="E122:E127"/>
    <mergeCell ref="F130:K130"/>
    <mergeCell ref="F122:K122"/>
    <mergeCell ref="F123:K123"/>
    <mergeCell ref="F124:K124"/>
    <mergeCell ref="F125:K125"/>
    <mergeCell ref="F126:K126"/>
    <mergeCell ref="L111:N111"/>
    <mergeCell ref="B113:D117"/>
    <mergeCell ref="E113:E117"/>
    <mergeCell ref="F149:K149"/>
    <mergeCell ref="E96:E102"/>
    <mergeCell ref="F106:K106"/>
    <mergeCell ref="F107:K107"/>
    <mergeCell ref="F113:K113"/>
    <mergeCell ref="F114:K114"/>
    <mergeCell ref="F115:K115"/>
    <mergeCell ref="F116:K116"/>
    <mergeCell ref="F117:K117"/>
    <mergeCell ref="E103:E107"/>
    <mergeCell ref="B109:K110"/>
    <mergeCell ref="F100:K100"/>
    <mergeCell ref="F101:K101"/>
    <mergeCell ref="F102:K102"/>
    <mergeCell ref="F103:K103"/>
    <mergeCell ref="B96:D107"/>
    <mergeCell ref="F97:K97"/>
    <mergeCell ref="F98:K98"/>
    <mergeCell ref="F99:K99"/>
    <mergeCell ref="F105:K105"/>
    <mergeCell ref="B145:N145"/>
    <mergeCell ref="F104:K104"/>
    <mergeCell ref="F93:K93"/>
    <mergeCell ref="E88:E92"/>
    <mergeCell ref="F94:K94"/>
    <mergeCell ref="F95:K95"/>
    <mergeCell ref="F96:K96"/>
    <mergeCell ref="F88:K88"/>
    <mergeCell ref="F89:K89"/>
    <mergeCell ref="F90:K90"/>
    <mergeCell ref="F91:K91"/>
    <mergeCell ref="F92:K92"/>
    <mergeCell ref="B44:K44"/>
    <mergeCell ref="B45:K45"/>
    <mergeCell ref="F85:K85"/>
    <mergeCell ref="F86:K86"/>
    <mergeCell ref="F87:K87"/>
    <mergeCell ref="E83:E87"/>
    <mergeCell ref="B79:K80"/>
    <mergeCell ref="B81:D82"/>
    <mergeCell ref="F83:K83"/>
    <mergeCell ref="F84:K84"/>
    <mergeCell ref="B83:D95"/>
    <mergeCell ref="E93:E95"/>
    <mergeCell ref="E81:E82"/>
    <mergeCell ref="F81:K82"/>
    <mergeCell ref="F72:K72"/>
    <mergeCell ref="F61:K61"/>
    <mergeCell ref="F62:K62"/>
    <mergeCell ref="B50:D51"/>
    <mergeCell ref="F57:K57"/>
    <mergeCell ref="F53:K53"/>
    <mergeCell ref="F54:K54"/>
    <mergeCell ref="F55:K55"/>
    <mergeCell ref="F58:K58"/>
    <mergeCell ref="F59:K59"/>
    <mergeCell ref="L81:N81"/>
    <mergeCell ref="B7:G7"/>
    <mergeCell ref="B8:G8"/>
    <mergeCell ref="B9:H9"/>
    <mergeCell ref="B13:D13"/>
    <mergeCell ref="B14:D14"/>
    <mergeCell ref="B15:D15"/>
    <mergeCell ref="B20:K20"/>
    <mergeCell ref="B21:K21"/>
    <mergeCell ref="B22:K22"/>
    <mergeCell ref="B23:K23"/>
    <mergeCell ref="B24:K24"/>
    <mergeCell ref="F76:K76"/>
    <mergeCell ref="F77:K77"/>
    <mergeCell ref="E75:E77"/>
    <mergeCell ref="B70:D77"/>
    <mergeCell ref="F75:K75"/>
    <mergeCell ref="F68:K68"/>
    <mergeCell ref="F69:K69"/>
    <mergeCell ref="F70:K70"/>
    <mergeCell ref="F74:K74"/>
    <mergeCell ref="F60:K60"/>
    <mergeCell ref="B46:K46"/>
    <mergeCell ref="B48:K49"/>
    <mergeCell ref="L50:N50"/>
    <mergeCell ref="F50:K51"/>
    <mergeCell ref="F52:K52"/>
    <mergeCell ref="E65:E69"/>
    <mergeCell ref="F71:K71"/>
    <mergeCell ref="F65:K65"/>
    <mergeCell ref="B39:K39"/>
    <mergeCell ref="F73:K73"/>
    <mergeCell ref="E70:E74"/>
    <mergeCell ref="F66:K66"/>
    <mergeCell ref="F67:K67"/>
    <mergeCell ref="B41:K41"/>
    <mergeCell ref="B42:K42"/>
    <mergeCell ref="B43:K43"/>
    <mergeCell ref="B40:K40"/>
    <mergeCell ref="F63:K63"/>
    <mergeCell ref="F64:K64"/>
    <mergeCell ref="B61:D69"/>
    <mergeCell ref="E58:E60"/>
    <mergeCell ref="E61:E64"/>
    <mergeCell ref="F56:K56"/>
    <mergeCell ref="B52:D60"/>
    <mergeCell ref="E52:E54"/>
    <mergeCell ref="E55:E57"/>
    <mergeCell ref="B10:N10"/>
    <mergeCell ref="B31:K31"/>
    <mergeCell ref="B32:K32"/>
    <mergeCell ref="B33:K33"/>
    <mergeCell ref="B34:K34"/>
    <mergeCell ref="B35:K35"/>
    <mergeCell ref="B36:K36"/>
    <mergeCell ref="B37:K37"/>
    <mergeCell ref="B38:K38"/>
    <mergeCell ref="B3:N3"/>
    <mergeCell ref="B4:N4"/>
    <mergeCell ref="B5:N5"/>
    <mergeCell ref="B146:N146"/>
    <mergeCell ref="B147:N147"/>
    <mergeCell ref="L1:N1"/>
    <mergeCell ref="I7:K7"/>
    <mergeCell ref="L7:N7"/>
    <mergeCell ref="K8:N8"/>
    <mergeCell ref="B30:K30"/>
    <mergeCell ref="I18:J18"/>
    <mergeCell ref="M17:N17"/>
    <mergeCell ref="M18:N18"/>
    <mergeCell ref="F13:N13"/>
    <mergeCell ref="F14:N14"/>
    <mergeCell ref="F15:N15"/>
    <mergeCell ref="I9:N9"/>
    <mergeCell ref="B25:K25"/>
    <mergeCell ref="B26:K26"/>
    <mergeCell ref="B27:K27"/>
    <mergeCell ref="B28:K28"/>
    <mergeCell ref="B29:K29"/>
    <mergeCell ref="E50:E51"/>
    <mergeCell ref="B16:N16"/>
  </mergeCells>
  <printOptions horizontalCentered="1"/>
  <pageMargins left="0.51181102362204722" right="0.51181102362204722" top="0.55118110236220474" bottom="0.55118110236220474" header="0.31496062992125984" footer="0.31496062992125984"/>
  <pageSetup paperSize="9" scale="90" orientation="portrait" horizontalDpi="4294967294" verticalDpi="0" r:id="rId1"/>
  <headerFooter>
    <oddFooter>Página &amp;P</oddFooter>
  </headerFooter>
  <rowBreaks count="2" manualBreakCount="2">
    <brk id="108" max="13" man="1"/>
    <brk id="131"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B2:C6"/>
  <sheetViews>
    <sheetView workbookViewId="0">
      <selection activeCell="E21" sqref="E21"/>
    </sheetView>
  </sheetViews>
  <sheetFormatPr baseColWidth="10" defaultRowHeight="15" x14ac:dyDescent="0.25"/>
  <cols>
    <col min="1" max="1" width="3.85546875" customWidth="1"/>
    <col min="2" max="2" width="2" bestFit="1" customWidth="1"/>
    <col min="3" max="3" width="12.28515625" bestFit="1" customWidth="1"/>
  </cols>
  <sheetData>
    <row r="2" spans="2:3" ht="15.75" thickBot="1" x14ac:dyDescent="0.3">
      <c r="B2" s="701" t="s">
        <v>65</v>
      </c>
      <c r="C2" s="701"/>
    </row>
    <row r="3" spans="2:3" x14ac:dyDescent="0.25">
      <c r="B3" s="89">
        <v>0</v>
      </c>
      <c r="C3" s="165" t="s">
        <v>282</v>
      </c>
    </row>
    <row r="4" spans="2:3" x14ac:dyDescent="0.25">
      <c r="B4" s="90">
        <v>1</v>
      </c>
      <c r="C4" s="166" t="s">
        <v>85</v>
      </c>
    </row>
    <row r="5" spans="2:3" x14ac:dyDescent="0.25">
      <c r="B5" s="90">
        <v>2</v>
      </c>
      <c r="C5" s="166" t="s">
        <v>82</v>
      </c>
    </row>
    <row r="6" spans="2:3" ht="15.75" thickBot="1" x14ac:dyDescent="0.3">
      <c r="B6" s="91">
        <v>3</v>
      </c>
      <c r="C6" s="167" t="s">
        <v>79</v>
      </c>
    </row>
  </sheetData>
  <mergeCells count="1">
    <mergeCell ref="B2:C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00000"/>
  </sheetPr>
  <dimension ref="B1:F24"/>
  <sheetViews>
    <sheetView showGridLines="0" workbookViewId="0"/>
  </sheetViews>
  <sheetFormatPr baseColWidth="10" defaultRowHeight="15" x14ac:dyDescent="0.25"/>
  <cols>
    <col min="1" max="1" width="3" style="101" customWidth="1"/>
    <col min="2" max="5" width="11.42578125" style="101"/>
    <col min="6" max="6" width="76.140625" style="101" customWidth="1"/>
    <col min="7" max="16384" width="11.42578125" style="101"/>
  </cols>
  <sheetData>
    <row r="1" spans="2:6" ht="18.75" x14ac:dyDescent="0.3">
      <c r="B1" s="368" t="s">
        <v>310</v>
      </c>
      <c r="C1" s="368"/>
      <c r="D1" s="368"/>
      <c r="E1" s="368"/>
      <c r="F1" s="368"/>
    </row>
    <row r="2" spans="2:6" ht="16.5" thickBot="1" x14ac:dyDescent="0.3">
      <c r="B2" s="381" t="s">
        <v>304</v>
      </c>
      <c r="C2" s="381"/>
      <c r="D2" s="381"/>
      <c r="E2" s="381"/>
      <c r="F2" s="381"/>
    </row>
    <row r="3" spans="2:6" x14ac:dyDescent="0.25">
      <c r="B3" s="264" t="s">
        <v>17</v>
      </c>
      <c r="C3" s="374" t="s">
        <v>18</v>
      </c>
      <c r="D3" s="374"/>
      <c r="E3" s="265" t="s">
        <v>19</v>
      </c>
      <c r="F3" s="266" t="s">
        <v>20</v>
      </c>
    </row>
    <row r="4" spans="2:6" ht="30" customHeight="1" x14ac:dyDescent="0.25">
      <c r="B4" s="375" t="s">
        <v>87</v>
      </c>
      <c r="C4" s="377" t="s">
        <v>278</v>
      </c>
      <c r="D4" s="377"/>
      <c r="E4" s="378" t="s">
        <v>277</v>
      </c>
      <c r="F4" s="245" t="s">
        <v>89</v>
      </c>
    </row>
    <row r="5" spans="2:6" ht="30" customHeight="1" x14ac:dyDescent="0.25">
      <c r="B5" s="375"/>
      <c r="C5" s="377"/>
      <c r="D5" s="377"/>
      <c r="E5" s="378"/>
      <c r="F5" s="245" t="s">
        <v>90</v>
      </c>
    </row>
    <row r="6" spans="2:6" ht="30" customHeight="1" x14ac:dyDescent="0.25">
      <c r="B6" s="375"/>
      <c r="C6" s="377"/>
      <c r="D6" s="377"/>
      <c r="E6" s="378"/>
      <c r="F6" s="245" t="s">
        <v>91</v>
      </c>
    </row>
    <row r="7" spans="2:6" ht="30" customHeight="1" x14ac:dyDescent="0.25">
      <c r="B7" s="375"/>
      <c r="C7" s="377"/>
      <c r="D7" s="377"/>
      <c r="E7" s="378"/>
      <c r="F7" s="245" t="s">
        <v>92</v>
      </c>
    </row>
    <row r="8" spans="2:6" ht="30" customHeight="1" x14ac:dyDescent="0.25">
      <c r="B8" s="375"/>
      <c r="C8" s="377"/>
      <c r="D8" s="377"/>
      <c r="E8" s="378"/>
      <c r="F8" s="245" t="s">
        <v>93</v>
      </c>
    </row>
    <row r="9" spans="2:6" ht="30" customHeight="1" x14ac:dyDescent="0.25">
      <c r="B9" s="375"/>
      <c r="C9" s="379" t="s">
        <v>279</v>
      </c>
      <c r="D9" s="379"/>
      <c r="E9" s="378" t="s">
        <v>280</v>
      </c>
      <c r="F9" s="245" t="s">
        <v>94</v>
      </c>
    </row>
    <row r="10" spans="2:6" ht="30" customHeight="1" x14ac:dyDescent="0.25">
      <c r="B10" s="375"/>
      <c r="C10" s="379"/>
      <c r="D10" s="379"/>
      <c r="E10" s="378"/>
      <c r="F10" s="245" t="s">
        <v>95</v>
      </c>
    </row>
    <row r="11" spans="2:6" ht="30" customHeight="1" x14ac:dyDescent="0.25">
      <c r="B11" s="375"/>
      <c r="C11" s="379"/>
      <c r="D11" s="379"/>
      <c r="E11" s="378"/>
      <c r="F11" s="245" t="s">
        <v>96</v>
      </c>
    </row>
    <row r="12" spans="2:6" ht="30" customHeight="1" x14ac:dyDescent="0.25">
      <c r="B12" s="375"/>
      <c r="C12" s="379"/>
      <c r="D12" s="379"/>
      <c r="E12" s="378"/>
      <c r="F12" s="245" t="s">
        <v>97</v>
      </c>
    </row>
    <row r="13" spans="2:6" ht="30" customHeight="1" x14ac:dyDescent="0.25">
      <c r="B13" s="375"/>
      <c r="C13" s="379"/>
      <c r="D13" s="379"/>
      <c r="E13" s="378"/>
      <c r="F13" s="245" t="s">
        <v>98</v>
      </c>
    </row>
    <row r="14" spans="2:6" ht="30" customHeight="1" x14ac:dyDescent="0.25">
      <c r="B14" s="375"/>
      <c r="C14" s="379"/>
      <c r="D14" s="379"/>
      <c r="E14" s="377" t="s">
        <v>281</v>
      </c>
      <c r="F14" s="245" t="s">
        <v>107</v>
      </c>
    </row>
    <row r="15" spans="2:6" ht="30" customHeight="1" x14ac:dyDescent="0.25">
      <c r="B15" s="375"/>
      <c r="C15" s="379"/>
      <c r="D15" s="379"/>
      <c r="E15" s="377"/>
      <c r="F15" s="245" t="s">
        <v>139</v>
      </c>
    </row>
    <row r="16" spans="2:6" ht="30" customHeight="1" x14ac:dyDescent="0.25">
      <c r="B16" s="375"/>
      <c r="C16" s="379"/>
      <c r="D16" s="379"/>
      <c r="E16" s="377"/>
      <c r="F16" s="245" t="s">
        <v>99</v>
      </c>
    </row>
    <row r="17" spans="2:6" ht="30" customHeight="1" x14ac:dyDescent="0.25">
      <c r="B17" s="375"/>
      <c r="C17" s="377" t="s">
        <v>283</v>
      </c>
      <c r="D17" s="377"/>
      <c r="E17" s="377" t="s">
        <v>284</v>
      </c>
      <c r="F17" s="245" t="s">
        <v>100</v>
      </c>
    </row>
    <row r="18" spans="2:6" ht="30" customHeight="1" x14ac:dyDescent="0.25">
      <c r="B18" s="375"/>
      <c r="C18" s="377"/>
      <c r="D18" s="377"/>
      <c r="E18" s="377"/>
      <c r="F18" s="245" t="s">
        <v>101</v>
      </c>
    </row>
    <row r="19" spans="2:6" ht="30" customHeight="1" x14ac:dyDescent="0.25">
      <c r="B19" s="375"/>
      <c r="C19" s="377"/>
      <c r="D19" s="377"/>
      <c r="E19" s="377"/>
      <c r="F19" s="245" t="s">
        <v>102</v>
      </c>
    </row>
    <row r="20" spans="2:6" ht="30" customHeight="1" x14ac:dyDescent="0.25">
      <c r="B20" s="375"/>
      <c r="C20" s="377"/>
      <c r="D20" s="377"/>
      <c r="E20" s="377" t="s">
        <v>285</v>
      </c>
      <c r="F20" s="245" t="s">
        <v>103</v>
      </c>
    </row>
    <row r="21" spans="2:6" ht="30" customHeight="1" x14ac:dyDescent="0.25">
      <c r="B21" s="375"/>
      <c r="C21" s="377"/>
      <c r="D21" s="377"/>
      <c r="E21" s="377"/>
      <c r="F21" s="245" t="s">
        <v>104</v>
      </c>
    </row>
    <row r="22" spans="2:6" ht="30" customHeight="1" x14ac:dyDescent="0.25">
      <c r="B22" s="375"/>
      <c r="C22" s="377"/>
      <c r="D22" s="377"/>
      <c r="E22" s="377" t="s">
        <v>286</v>
      </c>
      <c r="F22" s="245" t="s">
        <v>138</v>
      </c>
    </row>
    <row r="23" spans="2:6" ht="30" customHeight="1" x14ac:dyDescent="0.25">
      <c r="B23" s="375"/>
      <c r="C23" s="377"/>
      <c r="D23" s="377"/>
      <c r="E23" s="377"/>
      <c r="F23" s="245" t="s">
        <v>105</v>
      </c>
    </row>
    <row r="24" spans="2:6" ht="30" customHeight="1" thickBot="1" x14ac:dyDescent="0.3">
      <c r="B24" s="376"/>
      <c r="C24" s="380"/>
      <c r="D24" s="380"/>
      <c r="E24" s="380"/>
      <c r="F24" s="246" t="s">
        <v>106</v>
      </c>
    </row>
  </sheetData>
  <sheetProtection password="C493" sheet="1" objects="1" scenarios="1"/>
  <mergeCells count="13">
    <mergeCell ref="B1:F1"/>
    <mergeCell ref="C3:D3"/>
    <mergeCell ref="B4:B24"/>
    <mergeCell ref="C4:D8"/>
    <mergeCell ref="E4:E8"/>
    <mergeCell ref="C9:D16"/>
    <mergeCell ref="E9:E13"/>
    <mergeCell ref="E14:E16"/>
    <mergeCell ref="C17:D24"/>
    <mergeCell ref="E17:E19"/>
    <mergeCell ref="E20:E21"/>
    <mergeCell ref="E22:E24"/>
    <mergeCell ref="B2:F2"/>
  </mergeCells>
  <pageMargins left="0.31496062992125984" right="0.31496062992125984" top="0.35433070866141736" bottom="0.35433070866141736" header="0.11811023622047245" footer="0.11811023622047245"/>
  <pageSetup scale="8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2" tint="-0.249977111117893"/>
  </sheetPr>
  <dimension ref="A1:J35"/>
  <sheetViews>
    <sheetView showGridLines="0" topLeftCell="A4" zoomScale="90" zoomScaleNormal="90" workbookViewId="0">
      <selection activeCell="F24" sqref="F24"/>
    </sheetView>
  </sheetViews>
  <sheetFormatPr baseColWidth="10" defaultRowHeight="15" x14ac:dyDescent="0.25"/>
  <cols>
    <col min="1" max="1" width="6" style="101" customWidth="1"/>
    <col min="2" max="2" width="6.7109375" customWidth="1"/>
    <col min="3" max="3" width="11.85546875" customWidth="1"/>
    <col min="5" max="5" width="12.85546875" customWidth="1"/>
    <col min="6" max="6" width="13.28515625" customWidth="1"/>
    <col min="7" max="7" width="12.5703125" style="101" customWidth="1"/>
    <col min="8" max="8" width="2.28515625" customWidth="1"/>
  </cols>
  <sheetData>
    <row r="1" spans="1:10" ht="18" x14ac:dyDescent="0.25">
      <c r="B1" s="384" t="s">
        <v>31</v>
      </c>
      <c r="C1" s="384"/>
      <c r="D1" s="384"/>
      <c r="E1" s="384"/>
      <c r="F1" s="384"/>
      <c r="G1" s="384"/>
      <c r="H1" s="384"/>
    </row>
    <row r="2" spans="1:10" x14ac:dyDescent="0.25">
      <c r="B2" s="101"/>
      <c r="C2" s="101"/>
      <c r="D2" s="101"/>
      <c r="E2" s="101"/>
      <c r="F2" s="101"/>
    </row>
    <row r="3" spans="1:10" ht="15.75" thickBot="1" x14ac:dyDescent="0.3">
      <c r="B3" s="115"/>
      <c r="C3" s="116" t="s">
        <v>32</v>
      </c>
      <c r="D3" s="116" t="s">
        <v>45</v>
      </c>
      <c r="E3" s="115"/>
      <c r="F3" s="101"/>
      <c r="G3" s="305">
        <v>42168</v>
      </c>
      <c r="H3" s="305"/>
    </row>
    <row r="4" spans="1:10" ht="16.5" thickTop="1" thickBot="1" x14ac:dyDescent="0.3">
      <c r="B4" s="115"/>
      <c r="C4" s="117" t="s">
        <v>224</v>
      </c>
      <c r="D4" s="117" t="s">
        <v>296</v>
      </c>
      <c r="E4" s="115"/>
      <c r="F4" s="179" t="s">
        <v>299</v>
      </c>
      <c r="G4" s="382">
        <v>42167</v>
      </c>
      <c r="H4" s="383"/>
    </row>
    <row r="5" spans="1:10" s="101" customFormat="1" ht="16.5" thickTop="1" thickBot="1" x14ac:dyDescent="0.3">
      <c r="B5" s="115"/>
      <c r="C5" s="117" t="s">
        <v>225</v>
      </c>
      <c r="D5" s="117" t="s">
        <v>296</v>
      </c>
      <c r="E5" s="115"/>
      <c r="F5" s="179" t="s">
        <v>300</v>
      </c>
      <c r="G5" s="382">
        <v>42168</v>
      </c>
      <c r="H5" s="383"/>
    </row>
    <row r="6" spans="1:10" s="101" customFormat="1" ht="16.5" thickTop="1" thickBot="1" x14ac:dyDescent="0.3">
      <c r="B6" s="115"/>
      <c r="C6" s="117" t="s">
        <v>295</v>
      </c>
      <c r="D6" s="117" t="s">
        <v>296</v>
      </c>
      <c r="E6" s="115"/>
      <c r="F6" s="179" t="s">
        <v>301</v>
      </c>
      <c r="G6" s="382">
        <v>42169</v>
      </c>
      <c r="H6" s="383"/>
    </row>
    <row r="7" spans="1:10" s="101" customFormat="1" ht="13.5" customHeight="1" thickTop="1" x14ac:dyDescent="0.25">
      <c r="A7" s="387" t="s">
        <v>324</v>
      </c>
      <c r="B7" s="387"/>
      <c r="C7" s="387"/>
      <c r="D7" s="387"/>
      <c r="E7" s="387"/>
      <c r="F7" s="387"/>
      <c r="G7" s="387"/>
      <c r="H7" s="387"/>
    </row>
    <row r="8" spans="1:10" ht="15.75" thickBot="1" x14ac:dyDescent="0.3">
      <c r="B8" s="115"/>
      <c r="C8" s="116" t="s">
        <v>33</v>
      </c>
      <c r="D8" s="116" t="s">
        <v>34</v>
      </c>
      <c r="E8" s="115"/>
      <c r="F8" s="115"/>
      <c r="G8" s="115"/>
    </row>
    <row r="9" spans="1:10" ht="16.5" thickTop="1" thickBot="1" x14ac:dyDescent="0.3">
      <c r="A9" s="385" t="s">
        <v>70</v>
      </c>
      <c r="B9" s="386"/>
      <c r="C9" s="117" t="s">
        <v>226</v>
      </c>
      <c r="D9" s="119" t="s">
        <v>227</v>
      </c>
      <c r="E9" s="115"/>
      <c r="F9" s="115"/>
      <c r="G9" s="115"/>
    </row>
    <row r="10" spans="1:10" ht="12" customHeight="1" thickTop="1" x14ac:dyDescent="0.25">
      <c r="B10" s="115"/>
      <c r="C10" s="115"/>
      <c r="D10" s="115"/>
      <c r="E10" s="115"/>
      <c r="F10" s="115"/>
      <c r="G10" s="115"/>
    </row>
    <row r="11" spans="1:10" ht="15.75" thickBot="1" x14ac:dyDescent="0.3">
      <c r="B11" s="115"/>
      <c r="C11" s="116" t="s">
        <v>35</v>
      </c>
      <c r="D11" s="116" t="s">
        <v>36</v>
      </c>
      <c r="E11" s="116" t="s">
        <v>37</v>
      </c>
      <c r="F11" s="115"/>
      <c r="G11" s="115"/>
      <c r="J11" s="181"/>
    </row>
    <row r="12" spans="1:10" ht="16.5" thickTop="1" thickBot="1" x14ac:dyDescent="0.3">
      <c r="A12" s="385" t="s">
        <v>71</v>
      </c>
      <c r="B12" s="386"/>
      <c r="C12" s="117" t="s">
        <v>228</v>
      </c>
      <c r="D12" s="117" t="s">
        <v>40</v>
      </c>
      <c r="E12" s="117" t="s">
        <v>229</v>
      </c>
      <c r="F12" s="115"/>
      <c r="G12" s="115"/>
    </row>
    <row r="13" spans="1:10" ht="16.5" thickTop="1" thickBot="1" x14ac:dyDescent="0.3">
      <c r="B13" s="115"/>
      <c r="C13" s="120"/>
      <c r="D13" s="120"/>
      <c r="E13" s="120"/>
      <c r="F13" s="115"/>
      <c r="G13" s="115"/>
    </row>
    <row r="14" spans="1:10" ht="16.5" thickTop="1" thickBot="1" x14ac:dyDescent="0.3">
      <c r="A14" s="385" t="s">
        <v>72</v>
      </c>
      <c r="B14" s="386"/>
      <c r="C14" s="117" t="s">
        <v>74</v>
      </c>
      <c r="D14" s="117" t="s">
        <v>230</v>
      </c>
      <c r="E14" s="117" t="s">
        <v>40</v>
      </c>
      <c r="F14" s="115"/>
      <c r="G14" s="115"/>
    </row>
    <row r="15" spans="1:10" s="101" customFormat="1" ht="16.5" thickTop="1" thickBot="1" x14ac:dyDescent="0.3">
      <c r="A15" s="118"/>
      <c r="B15" s="183"/>
      <c r="C15" s="184"/>
      <c r="D15" s="184"/>
      <c r="E15" s="184"/>
      <c r="F15" s="115"/>
      <c r="G15" s="115"/>
    </row>
    <row r="16" spans="1:10" ht="16.5" thickTop="1" thickBot="1" x14ac:dyDescent="0.3">
      <c r="A16" s="385" t="s">
        <v>273</v>
      </c>
      <c r="B16" s="386"/>
      <c r="C16" s="117" t="s">
        <v>274</v>
      </c>
      <c r="D16" s="117" t="s">
        <v>275</v>
      </c>
      <c r="E16" s="117" t="s">
        <v>276</v>
      </c>
      <c r="G16" s="115"/>
    </row>
    <row r="17" spans="1:8" s="101" customFormat="1" ht="15.75" thickTop="1" x14ac:dyDescent="0.25">
      <c r="A17" s="185"/>
      <c r="B17" s="186"/>
      <c r="C17" s="184"/>
      <c r="D17" s="184"/>
      <c r="E17" s="184"/>
      <c r="G17" s="115"/>
    </row>
    <row r="18" spans="1:8" ht="15.75" thickBot="1" x14ac:dyDescent="0.3">
      <c r="B18" s="121" t="s">
        <v>38</v>
      </c>
      <c r="C18" s="115"/>
      <c r="D18" s="115" t="s">
        <v>39</v>
      </c>
      <c r="E18" s="115"/>
      <c r="F18" s="115"/>
      <c r="G18" s="115"/>
    </row>
    <row r="19" spans="1:8" ht="17.25" thickTop="1" thickBot="1" x14ac:dyDescent="0.3">
      <c r="B19" s="122" t="s">
        <v>63</v>
      </c>
      <c r="C19" s="123" t="s">
        <v>67</v>
      </c>
      <c r="D19" s="124" t="s">
        <v>35</v>
      </c>
      <c r="E19" s="124" t="s">
        <v>68</v>
      </c>
      <c r="F19" s="125" t="s">
        <v>69</v>
      </c>
      <c r="G19" s="177" t="s">
        <v>271</v>
      </c>
      <c r="H19" s="180"/>
    </row>
    <row r="20" spans="1:8" ht="16.5" thickTop="1" thickBot="1" x14ac:dyDescent="0.3">
      <c r="B20" s="126">
        <v>1</v>
      </c>
      <c r="C20" s="127" t="s">
        <v>231</v>
      </c>
      <c r="D20" s="128" t="s">
        <v>232</v>
      </c>
      <c r="E20" s="128" t="s">
        <v>233</v>
      </c>
      <c r="F20" s="129" t="s">
        <v>234</v>
      </c>
      <c r="G20" s="178">
        <v>40372</v>
      </c>
      <c r="H20" s="182"/>
    </row>
    <row r="21" spans="1:8" ht="16.5" thickTop="1" thickBot="1" x14ac:dyDescent="0.3">
      <c r="B21" s="130">
        <v>2</v>
      </c>
      <c r="C21" s="127" t="s">
        <v>235</v>
      </c>
      <c r="D21" s="128" t="s">
        <v>236</v>
      </c>
      <c r="E21" s="128" t="s">
        <v>237</v>
      </c>
      <c r="F21" s="129" t="s">
        <v>238</v>
      </c>
      <c r="G21" s="178">
        <v>40584</v>
      </c>
    </row>
    <row r="22" spans="1:8" ht="16.5" thickTop="1" thickBot="1" x14ac:dyDescent="0.3">
      <c r="B22" s="130">
        <v>3</v>
      </c>
      <c r="C22" s="127" t="s">
        <v>239</v>
      </c>
      <c r="D22" s="128"/>
      <c r="E22" s="128" t="s">
        <v>240</v>
      </c>
      <c r="F22" s="129" t="s">
        <v>241</v>
      </c>
      <c r="G22" s="129"/>
    </row>
    <row r="23" spans="1:8" ht="16.5" thickTop="1" thickBot="1" x14ac:dyDescent="0.3">
      <c r="B23" s="130">
        <v>4</v>
      </c>
      <c r="C23" s="127" t="s">
        <v>242</v>
      </c>
      <c r="D23" s="128" t="s">
        <v>243</v>
      </c>
      <c r="E23" s="128" t="s">
        <v>244</v>
      </c>
      <c r="F23" s="129" t="s">
        <v>245</v>
      </c>
      <c r="G23" s="129"/>
    </row>
    <row r="24" spans="1:8" ht="16.5" thickTop="1" thickBot="1" x14ac:dyDescent="0.3">
      <c r="B24" s="130">
        <v>5</v>
      </c>
      <c r="C24" s="324" t="s">
        <v>246</v>
      </c>
      <c r="D24" s="325" t="s">
        <v>42</v>
      </c>
      <c r="E24" s="325" t="s">
        <v>247</v>
      </c>
      <c r="F24" s="326" t="s">
        <v>248</v>
      </c>
      <c r="G24" s="326"/>
    </row>
    <row r="25" spans="1:8" ht="16.5" thickTop="1" thickBot="1" x14ac:dyDescent="0.3">
      <c r="B25" s="130">
        <v>6</v>
      </c>
      <c r="C25" s="324" t="s">
        <v>249</v>
      </c>
      <c r="D25" s="325" t="s">
        <v>250</v>
      </c>
      <c r="E25" s="325" t="s">
        <v>251</v>
      </c>
      <c r="F25" s="326" t="s">
        <v>252</v>
      </c>
      <c r="G25" s="326"/>
    </row>
    <row r="26" spans="1:8" ht="16.5" thickTop="1" thickBot="1" x14ac:dyDescent="0.3">
      <c r="B26" s="130">
        <v>7</v>
      </c>
      <c r="C26" s="324" t="s">
        <v>253</v>
      </c>
      <c r="D26" s="325" t="s">
        <v>254</v>
      </c>
      <c r="E26" s="325" t="s">
        <v>255</v>
      </c>
      <c r="F26" s="326" t="s">
        <v>256</v>
      </c>
      <c r="G26" s="326"/>
    </row>
    <row r="27" spans="1:8" ht="16.5" thickTop="1" thickBot="1" x14ac:dyDescent="0.3">
      <c r="B27" s="130">
        <v>8</v>
      </c>
      <c r="C27" s="324" t="s">
        <v>42</v>
      </c>
      <c r="D27" s="325" t="s">
        <v>41</v>
      </c>
      <c r="E27" s="325" t="s">
        <v>257</v>
      </c>
      <c r="F27" s="326" t="s">
        <v>258</v>
      </c>
      <c r="G27" s="326"/>
    </row>
    <row r="28" spans="1:8" ht="16.5" thickTop="1" thickBot="1" x14ac:dyDescent="0.3">
      <c r="B28" s="130">
        <v>9</v>
      </c>
      <c r="C28" s="324" t="s">
        <v>259</v>
      </c>
      <c r="D28" s="325" t="s">
        <v>260</v>
      </c>
      <c r="E28" s="325" t="s">
        <v>261</v>
      </c>
      <c r="F28" s="326" t="s">
        <v>262</v>
      </c>
      <c r="G28" s="326"/>
    </row>
    <row r="29" spans="1:8" ht="16.5" thickTop="1" thickBot="1" x14ac:dyDescent="0.3">
      <c r="B29" s="130">
        <v>10</v>
      </c>
      <c r="C29" s="327"/>
      <c r="D29" s="328"/>
      <c r="E29" s="328"/>
      <c r="F29" s="329"/>
      <c r="G29" s="326"/>
    </row>
    <row r="30" spans="1:8" ht="16.5" thickTop="1" thickBot="1" x14ac:dyDescent="0.3">
      <c r="B30" s="130">
        <v>11</v>
      </c>
      <c r="C30" s="327"/>
      <c r="D30" s="328"/>
      <c r="E30" s="328"/>
      <c r="F30" s="329"/>
      <c r="G30" s="326"/>
    </row>
    <row r="31" spans="1:8" ht="16.5" thickTop="1" thickBot="1" x14ac:dyDescent="0.3">
      <c r="B31" s="130">
        <v>12</v>
      </c>
      <c r="C31" s="327"/>
      <c r="D31" s="328"/>
      <c r="E31" s="328"/>
      <c r="F31" s="329"/>
      <c r="G31" s="326"/>
    </row>
    <row r="32" spans="1:8" ht="16.5" thickTop="1" thickBot="1" x14ac:dyDescent="0.3">
      <c r="B32" s="130">
        <v>13</v>
      </c>
      <c r="C32" s="327"/>
      <c r="D32" s="328"/>
      <c r="E32" s="328"/>
      <c r="F32" s="329"/>
      <c r="G32" s="326"/>
    </row>
    <row r="33" spans="2:7" ht="16.5" thickTop="1" thickBot="1" x14ac:dyDescent="0.3">
      <c r="B33" s="130">
        <v>14</v>
      </c>
      <c r="C33" s="327"/>
      <c r="D33" s="328"/>
      <c r="E33" s="328"/>
      <c r="F33" s="329"/>
      <c r="G33" s="326"/>
    </row>
    <row r="34" spans="2:7" ht="16.5" thickTop="1" thickBot="1" x14ac:dyDescent="0.3">
      <c r="B34" s="130">
        <v>15</v>
      </c>
      <c r="C34" s="327"/>
      <c r="D34" s="328"/>
      <c r="E34" s="328"/>
      <c r="F34" s="329"/>
      <c r="G34" s="326"/>
    </row>
    <row r="35" spans="2:7" ht="15.75" thickTop="1" x14ac:dyDescent="0.25">
      <c r="B35" s="130">
        <v>16</v>
      </c>
      <c r="C35" s="327"/>
      <c r="D35" s="328"/>
      <c r="E35" s="328"/>
      <c r="F35" s="329"/>
      <c r="G35" s="326"/>
    </row>
  </sheetData>
  <sheetProtection password="C493" sheet="1" objects="1" scenarios="1"/>
  <mergeCells count="9">
    <mergeCell ref="G4:H4"/>
    <mergeCell ref="G5:H5"/>
    <mergeCell ref="G6:H6"/>
    <mergeCell ref="B1:H1"/>
    <mergeCell ref="A16:B16"/>
    <mergeCell ref="A14:B14"/>
    <mergeCell ref="A9:B9"/>
    <mergeCell ref="A12:B12"/>
    <mergeCell ref="A7:H7"/>
  </mergeCells>
  <printOptions horizontalCentered="1"/>
  <pageMargins left="0.70866141732283472" right="0.70866141732283472" top="0.74803149606299213" bottom="0.74803149606299213" header="0.31496062992125984" footer="0.31496062992125984"/>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R19"/>
  <sheetViews>
    <sheetView showGridLines="0" zoomScale="110" zoomScaleNormal="110" workbookViewId="0">
      <selection activeCell="O5" sqref="O5:O19"/>
    </sheetView>
  </sheetViews>
  <sheetFormatPr baseColWidth="10" defaultRowHeight="15" x14ac:dyDescent="0.25"/>
  <cols>
    <col min="1" max="1" width="2.42578125" customWidth="1"/>
    <col min="2" max="2" width="2.7109375" bestFit="1" customWidth="1"/>
    <col min="3" max="3" width="21.42578125" bestFit="1" customWidth="1"/>
    <col min="4" max="13" width="6.7109375" customWidth="1"/>
    <col min="14" max="14" width="8" bestFit="1" customWidth="1"/>
    <col min="15" max="15" width="10.140625" bestFit="1" customWidth="1"/>
    <col min="16" max="16" width="11.7109375" bestFit="1" customWidth="1"/>
  </cols>
  <sheetData>
    <row r="1" spans="2:18" s="101" customFormat="1" x14ac:dyDescent="0.25"/>
    <row r="2" spans="2:18" s="101" customFormat="1" ht="15" customHeight="1" x14ac:dyDescent="0.3">
      <c r="B2" s="388" t="s">
        <v>303</v>
      </c>
      <c r="C2" s="388"/>
      <c r="D2" s="388"/>
      <c r="E2" s="388"/>
      <c r="F2" s="388"/>
      <c r="G2" s="388"/>
      <c r="H2" s="388"/>
      <c r="I2" s="388"/>
      <c r="J2" s="388"/>
      <c r="K2" s="388"/>
      <c r="L2" s="388"/>
      <c r="M2" s="388"/>
      <c r="N2" s="388"/>
      <c r="O2" s="388"/>
      <c r="P2" s="388"/>
    </row>
    <row r="3" spans="2:18" ht="15.75" thickBot="1" x14ac:dyDescent="0.3">
      <c r="B3" s="389" t="s">
        <v>324</v>
      </c>
      <c r="C3" s="389"/>
      <c r="D3" s="389"/>
      <c r="E3" s="389"/>
      <c r="F3" s="389"/>
      <c r="G3" s="389"/>
      <c r="H3" s="389"/>
      <c r="I3" s="389"/>
      <c r="J3" s="389"/>
      <c r="K3" s="389"/>
      <c r="L3" s="389"/>
      <c r="M3" s="389"/>
      <c r="N3" s="389"/>
      <c r="O3" s="389"/>
      <c r="P3" s="389"/>
    </row>
    <row r="4" spans="2:18" ht="15.75" thickBot="1" x14ac:dyDescent="0.3">
      <c r="B4" s="267"/>
      <c r="C4" s="285" t="s">
        <v>292</v>
      </c>
      <c r="D4" s="286" t="s">
        <v>311</v>
      </c>
      <c r="E4" s="286" t="s">
        <v>312</v>
      </c>
      <c r="F4" s="286" t="s">
        <v>313</v>
      </c>
      <c r="G4" s="286" t="s">
        <v>314</v>
      </c>
      <c r="H4" s="286" t="s">
        <v>315</v>
      </c>
      <c r="I4" s="286" t="s">
        <v>316</v>
      </c>
      <c r="J4" s="286" t="s">
        <v>317</v>
      </c>
      <c r="K4" s="286" t="s">
        <v>318</v>
      </c>
      <c r="L4" s="286" t="s">
        <v>319</v>
      </c>
      <c r="M4" s="286" t="s">
        <v>320</v>
      </c>
      <c r="N4" s="286" t="s">
        <v>325</v>
      </c>
      <c r="O4" s="287" t="s">
        <v>293</v>
      </c>
      <c r="P4" s="286" t="s">
        <v>294</v>
      </c>
    </row>
    <row r="5" spans="2:18" x14ac:dyDescent="0.25">
      <c r="B5" s="270">
        <v>1</v>
      </c>
      <c r="C5" s="271" t="str">
        <f>CONCATENATE('Datos Curso'!C20," ",'Datos Curso'!E20," ",'Datos Curso'!F20)</f>
        <v>Julieta Brunet Vidal</v>
      </c>
      <c r="D5" s="272"/>
      <c r="E5" s="273"/>
      <c r="F5" s="273"/>
      <c r="G5" s="273"/>
      <c r="H5" s="273"/>
      <c r="I5" s="273">
        <v>18</v>
      </c>
      <c r="J5" s="273">
        <v>20</v>
      </c>
      <c r="K5" s="273">
        <v>20</v>
      </c>
      <c r="L5" s="273">
        <v>19</v>
      </c>
      <c r="M5" s="274">
        <v>20</v>
      </c>
      <c r="N5" s="275">
        <f>SUM(D5:M5)</f>
        <v>97</v>
      </c>
      <c r="O5" s="276">
        <f>IFERROR(N5/P5,"")</f>
        <v>0.44090909090909092</v>
      </c>
      <c r="P5" s="273">
        <v>220</v>
      </c>
      <c r="R5" s="101"/>
    </row>
    <row r="6" spans="2:18" x14ac:dyDescent="0.25">
      <c r="B6" s="278">
        <v>2</v>
      </c>
      <c r="C6" s="279" t="str">
        <f>CONCATENATE('Datos Curso'!C21," ",'Datos Curso'!E21," ",'Datos Curso'!F21)</f>
        <v>Máximo Martínez Daza</v>
      </c>
      <c r="D6" s="280"/>
      <c r="E6" s="281"/>
      <c r="F6" s="281"/>
      <c r="G6" s="281"/>
      <c r="H6" s="281"/>
      <c r="I6" s="281">
        <v>18</v>
      </c>
      <c r="J6" s="281">
        <v>18</v>
      </c>
      <c r="K6" s="281">
        <v>18</v>
      </c>
      <c r="L6" s="281">
        <v>18</v>
      </c>
      <c r="M6" s="282">
        <v>18</v>
      </c>
      <c r="N6" s="283">
        <f t="shared" ref="N6:N19" si="0">SUM(D6:M6)</f>
        <v>90</v>
      </c>
      <c r="O6" s="284">
        <f>IFERROR(N6/P6,"")</f>
        <v>0.40909090909090912</v>
      </c>
      <c r="P6" s="281">
        <v>220</v>
      </c>
    </row>
    <row r="7" spans="2:18" x14ac:dyDescent="0.25">
      <c r="B7" s="277">
        <v>3</v>
      </c>
      <c r="C7" s="271" t="str">
        <f>CONCATENATE('Datos Curso'!C22," ",'Datos Curso'!E22," ",'Datos Curso'!F22)</f>
        <v>Cristian Morales Aranguis</v>
      </c>
      <c r="D7" s="272"/>
      <c r="E7" s="273"/>
      <c r="F7" s="273"/>
      <c r="G7" s="273"/>
      <c r="H7" s="273"/>
      <c r="I7" s="273"/>
      <c r="J7" s="273"/>
      <c r="K7" s="273"/>
      <c r="L7" s="273"/>
      <c r="M7" s="274"/>
      <c r="N7" s="275">
        <f t="shared" si="0"/>
        <v>0</v>
      </c>
      <c r="O7" s="276">
        <f t="shared" ref="O7:O19" si="1">IFERROR(N7/P7,"")</f>
        <v>0</v>
      </c>
      <c r="P7" s="273">
        <v>220</v>
      </c>
    </row>
    <row r="8" spans="2:18" x14ac:dyDescent="0.25">
      <c r="B8" s="278">
        <v>4</v>
      </c>
      <c r="C8" s="279" t="str">
        <f>CONCATENATE('Datos Curso'!C23," ",'Datos Curso'!E23," ",'Datos Curso'!F23)</f>
        <v>Ignacio  Ortega  Hidalgo</v>
      </c>
      <c r="D8" s="280"/>
      <c r="E8" s="281"/>
      <c r="F8" s="281"/>
      <c r="G8" s="281"/>
      <c r="H8" s="281"/>
      <c r="I8" s="281"/>
      <c r="J8" s="281"/>
      <c r="K8" s="281"/>
      <c r="L8" s="281"/>
      <c r="M8" s="282"/>
      <c r="N8" s="283">
        <f t="shared" si="0"/>
        <v>0</v>
      </c>
      <c r="O8" s="284">
        <f t="shared" si="1"/>
        <v>0</v>
      </c>
      <c r="P8" s="281">
        <v>220</v>
      </c>
    </row>
    <row r="9" spans="2:18" x14ac:dyDescent="0.25">
      <c r="B9" s="277">
        <v>5</v>
      </c>
      <c r="C9" s="271" t="str">
        <f>CONCATENATE('Datos Curso'!C24," ",'Datos Curso'!E24," ",'Datos Curso'!F24)</f>
        <v>Magdalena Pérez  Garrido</v>
      </c>
      <c r="D9" s="272"/>
      <c r="E9" s="273"/>
      <c r="F9" s="273"/>
      <c r="G9" s="273"/>
      <c r="H9" s="273"/>
      <c r="I9" s="273"/>
      <c r="J9" s="273"/>
      <c r="K9" s="273"/>
      <c r="L9" s="273"/>
      <c r="M9" s="274"/>
      <c r="N9" s="275">
        <f t="shared" si="0"/>
        <v>0</v>
      </c>
      <c r="O9" s="276">
        <f t="shared" si="1"/>
        <v>0</v>
      </c>
      <c r="P9" s="273">
        <v>220</v>
      </c>
    </row>
    <row r="10" spans="2:18" x14ac:dyDescent="0.25">
      <c r="B10" s="278">
        <v>6</v>
      </c>
      <c r="C10" s="279" t="str">
        <f>CONCATENATE('Datos Curso'!C25," ",'Datos Curso'!E25," ",'Datos Curso'!F25)</f>
        <v>Matías  Riveros Herrera</v>
      </c>
      <c r="D10" s="280"/>
      <c r="E10" s="281"/>
      <c r="F10" s="281"/>
      <c r="G10" s="281"/>
      <c r="H10" s="281"/>
      <c r="I10" s="281"/>
      <c r="J10" s="281"/>
      <c r="K10" s="281"/>
      <c r="L10" s="281"/>
      <c r="M10" s="282"/>
      <c r="N10" s="283">
        <f t="shared" si="0"/>
        <v>0</v>
      </c>
      <c r="O10" s="284">
        <f t="shared" si="1"/>
        <v>0</v>
      </c>
      <c r="P10" s="281">
        <v>220</v>
      </c>
    </row>
    <row r="11" spans="2:18" x14ac:dyDescent="0.25">
      <c r="B11" s="277">
        <v>7</v>
      </c>
      <c r="C11" s="271" t="str">
        <f>CONCATENATE('Datos Curso'!C26," ",'Datos Curso'!E26," ",'Datos Curso'!F26)</f>
        <v>Nicolás Rojas  Gajardo</v>
      </c>
      <c r="D11" s="272"/>
      <c r="E11" s="273"/>
      <c r="F11" s="273"/>
      <c r="G11" s="273"/>
      <c r="H11" s="273"/>
      <c r="I11" s="273"/>
      <c r="J11" s="273"/>
      <c r="K11" s="273"/>
      <c r="L11" s="273"/>
      <c r="M11" s="274"/>
      <c r="N11" s="275">
        <f t="shared" si="0"/>
        <v>0</v>
      </c>
      <c r="O11" s="276">
        <f t="shared" si="1"/>
        <v>0</v>
      </c>
      <c r="P11" s="273">
        <v>220</v>
      </c>
    </row>
    <row r="12" spans="2:18" x14ac:dyDescent="0.25">
      <c r="B12" s="278">
        <v>8</v>
      </c>
      <c r="C12" s="279" t="str">
        <f>CONCATENATE('Datos Curso'!C27," ",'Datos Curso'!E27," ",'Datos Curso'!F27)</f>
        <v>Sofía  Sarabia Ugalde</v>
      </c>
      <c r="D12" s="280"/>
      <c r="E12" s="281"/>
      <c r="F12" s="281"/>
      <c r="G12" s="281"/>
      <c r="H12" s="281"/>
      <c r="I12" s="281"/>
      <c r="J12" s="281"/>
      <c r="K12" s="281"/>
      <c r="L12" s="281"/>
      <c r="M12" s="282"/>
      <c r="N12" s="283">
        <f t="shared" si="0"/>
        <v>0</v>
      </c>
      <c r="O12" s="284">
        <f t="shared" si="1"/>
        <v>0</v>
      </c>
      <c r="P12" s="281">
        <v>220</v>
      </c>
    </row>
    <row r="13" spans="2:18" x14ac:dyDescent="0.25">
      <c r="B13" s="277">
        <v>9</v>
      </c>
      <c r="C13" s="271" t="str">
        <f>CONCATENATE('Datos Curso'!C28," ",'Datos Curso'!E28," ",'Datos Curso'!F28)</f>
        <v>Diego Pavez Arce</v>
      </c>
      <c r="D13" s="272"/>
      <c r="E13" s="273"/>
      <c r="F13" s="273"/>
      <c r="G13" s="273"/>
      <c r="H13" s="273"/>
      <c r="I13" s="273"/>
      <c r="J13" s="273"/>
      <c r="K13" s="273"/>
      <c r="L13" s="273"/>
      <c r="M13" s="274"/>
      <c r="N13" s="275">
        <f t="shared" si="0"/>
        <v>0</v>
      </c>
      <c r="O13" s="276">
        <f t="shared" si="1"/>
        <v>0</v>
      </c>
      <c r="P13" s="273">
        <v>220</v>
      </c>
    </row>
    <row r="14" spans="2:18" x14ac:dyDescent="0.25">
      <c r="B14" s="278">
        <v>10</v>
      </c>
      <c r="C14" s="279" t="str">
        <f>CONCATENATE('Datos Curso'!C29," ",'Datos Curso'!E29," ",'Datos Curso'!F29)</f>
        <v xml:space="preserve">  </v>
      </c>
      <c r="D14" s="280"/>
      <c r="E14" s="281"/>
      <c r="F14" s="281"/>
      <c r="G14" s="281"/>
      <c r="H14" s="281"/>
      <c r="I14" s="281"/>
      <c r="J14" s="281"/>
      <c r="K14" s="281"/>
      <c r="L14" s="281"/>
      <c r="M14" s="282"/>
      <c r="N14" s="283">
        <f t="shared" si="0"/>
        <v>0</v>
      </c>
      <c r="O14" s="284">
        <f t="shared" si="1"/>
        <v>0</v>
      </c>
      <c r="P14" s="281">
        <v>220</v>
      </c>
    </row>
    <row r="15" spans="2:18" x14ac:dyDescent="0.25">
      <c r="B15" s="277">
        <v>11</v>
      </c>
      <c r="C15" s="271" t="str">
        <f>CONCATENATE('Datos Curso'!C30," ",'Datos Curso'!E30," ",'Datos Curso'!F30)</f>
        <v xml:space="preserve">  </v>
      </c>
      <c r="D15" s="272"/>
      <c r="E15" s="273"/>
      <c r="F15" s="273"/>
      <c r="G15" s="273"/>
      <c r="H15" s="273"/>
      <c r="I15" s="273"/>
      <c r="J15" s="273"/>
      <c r="K15" s="273"/>
      <c r="L15" s="273"/>
      <c r="M15" s="274"/>
      <c r="N15" s="275">
        <f t="shared" si="0"/>
        <v>0</v>
      </c>
      <c r="O15" s="276">
        <f t="shared" si="1"/>
        <v>0</v>
      </c>
      <c r="P15" s="273">
        <v>220</v>
      </c>
    </row>
    <row r="16" spans="2:18" x14ac:dyDescent="0.25">
      <c r="B16" s="278">
        <v>12</v>
      </c>
      <c r="C16" s="279" t="str">
        <f>CONCATENATE('Datos Curso'!C31," ",'Datos Curso'!E31," ",'Datos Curso'!F31)</f>
        <v xml:space="preserve">  </v>
      </c>
      <c r="D16" s="280"/>
      <c r="E16" s="281"/>
      <c r="F16" s="281"/>
      <c r="G16" s="281"/>
      <c r="H16" s="281"/>
      <c r="I16" s="281"/>
      <c r="J16" s="281"/>
      <c r="K16" s="281"/>
      <c r="L16" s="281"/>
      <c r="M16" s="282"/>
      <c r="N16" s="283">
        <f t="shared" si="0"/>
        <v>0</v>
      </c>
      <c r="O16" s="284">
        <f t="shared" si="1"/>
        <v>0</v>
      </c>
      <c r="P16" s="281">
        <v>220</v>
      </c>
    </row>
    <row r="17" spans="2:16" x14ac:dyDescent="0.25">
      <c r="B17" s="277">
        <v>13</v>
      </c>
      <c r="C17" s="271" t="str">
        <f>CONCATENATE('Datos Curso'!C32," ",'Datos Curso'!E32," ",'Datos Curso'!F32)</f>
        <v xml:space="preserve">  </v>
      </c>
      <c r="D17" s="272"/>
      <c r="E17" s="273"/>
      <c r="F17" s="273"/>
      <c r="G17" s="273"/>
      <c r="H17" s="273"/>
      <c r="I17" s="273"/>
      <c r="J17" s="273"/>
      <c r="K17" s="273"/>
      <c r="L17" s="273"/>
      <c r="M17" s="274"/>
      <c r="N17" s="275">
        <f t="shared" si="0"/>
        <v>0</v>
      </c>
      <c r="O17" s="276">
        <f t="shared" si="1"/>
        <v>0</v>
      </c>
      <c r="P17" s="273">
        <v>220</v>
      </c>
    </row>
    <row r="18" spans="2:16" x14ac:dyDescent="0.25">
      <c r="B18" s="278">
        <v>14</v>
      </c>
      <c r="C18" s="279" t="str">
        <f>CONCATENATE('Datos Curso'!C33," ",'Datos Curso'!E33," ",'Datos Curso'!F33)</f>
        <v xml:space="preserve">  </v>
      </c>
      <c r="D18" s="280"/>
      <c r="E18" s="281"/>
      <c r="F18" s="281"/>
      <c r="G18" s="281"/>
      <c r="H18" s="281"/>
      <c r="I18" s="281"/>
      <c r="J18" s="281"/>
      <c r="K18" s="281"/>
      <c r="L18" s="281"/>
      <c r="M18" s="282"/>
      <c r="N18" s="283">
        <f t="shared" si="0"/>
        <v>0</v>
      </c>
      <c r="O18" s="284">
        <f t="shared" si="1"/>
        <v>0</v>
      </c>
      <c r="P18" s="281">
        <v>220</v>
      </c>
    </row>
    <row r="19" spans="2:16" x14ac:dyDescent="0.25">
      <c r="B19" s="277">
        <v>15</v>
      </c>
      <c r="C19" s="271" t="str">
        <f>CONCATENATE('Datos Curso'!C34," ",'Datos Curso'!E34," ",'Datos Curso'!F34)</f>
        <v xml:space="preserve">  </v>
      </c>
      <c r="D19" s="272"/>
      <c r="E19" s="273"/>
      <c r="F19" s="273"/>
      <c r="G19" s="273"/>
      <c r="H19" s="273"/>
      <c r="I19" s="273"/>
      <c r="J19" s="273"/>
      <c r="K19" s="273"/>
      <c r="L19" s="273"/>
      <c r="M19" s="274"/>
      <c r="N19" s="275">
        <f t="shared" si="0"/>
        <v>0</v>
      </c>
      <c r="O19" s="276">
        <f t="shared" si="1"/>
        <v>0</v>
      </c>
      <c r="P19" s="273">
        <v>220</v>
      </c>
    </row>
  </sheetData>
  <sheetProtection password="C493" sheet="1" objects="1" scenarios="1"/>
  <mergeCells count="2">
    <mergeCell ref="B2:P2"/>
    <mergeCell ref="B3:P3"/>
  </mergeCells>
  <pageMargins left="0.51181102362204722" right="0.51181102362204722" top="0.74803149606299213" bottom="0.74803149606299213" header="0.31496062992125984" footer="0.31496062992125984"/>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31"/>
  <sheetViews>
    <sheetView showGridLines="0" zoomScaleNormal="100" workbookViewId="0">
      <pane ySplit="11" topLeftCell="A12" activePane="bottomLeft" state="frozen"/>
      <selection pane="bottomLeft"/>
    </sheetView>
  </sheetViews>
  <sheetFormatPr baseColWidth="10" defaultRowHeight="15" x14ac:dyDescent="0.25"/>
  <cols>
    <col min="1" max="1" width="2.140625" customWidth="1"/>
    <col min="2" max="2" width="11.42578125" customWidth="1"/>
    <col min="3" max="3" width="6.42578125" customWidth="1"/>
    <col min="4" max="4" width="2.42578125" customWidth="1"/>
    <col min="5" max="5" width="8.28515625" customWidth="1"/>
    <col min="6" max="6" width="46.28515625" customWidth="1"/>
    <col min="7" max="9" width="3.42578125" customWidth="1"/>
    <col min="10" max="10" width="3.85546875" bestFit="1" customWidth="1"/>
    <col min="11" max="15" width="3.42578125" customWidth="1"/>
    <col min="16" max="16" width="4.140625" bestFit="1" customWidth="1"/>
    <col min="17" max="21" width="3.42578125" customWidth="1"/>
    <col min="22" max="22" width="4.140625" bestFit="1" customWidth="1"/>
    <col min="23" max="26" width="3.85546875" customWidth="1"/>
    <col min="27" max="27" width="1.85546875" customWidth="1"/>
    <col min="28" max="32" width="4.7109375" customWidth="1"/>
  </cols>
  <sheetData>
    <row r="1" spans="1:32" ht="15.75" thickBot="1" x14ac:dyDescent="0.3">
      <c r="A1" s="3"/>
      <c r="B1" s="1"/>
      <c r="C1" s="1"/>
      <c r="D1" s="1"/>
      <c r="E1" s="1"/>
      <c r="F1" s="2"/>
      <c r="G1" s="1"/>
      <c r="H1" s="1"/>
      <c r="I1" s="1"/>
      <c r="J1" s="1"/>
      <c r="K1" s="1"/>
      <c r="L1" s="1"/>
      <c r="M1" s="1"/>
      <c r="N1" s="1"/>
      <c r="O1" s="1"/>
      <c r="P1" s="1"/>
      <c r="Q1" s="1"/>
      <c r="R1" s="1"/>
      <c r="S1" s="1"/>
      <c r="T1" s="1"/>
      <c r="U1" s="1"/>
      <c r="V1" s="1"/>
      <c r="W1" s="1"/>
      <c r="X1" s="3"/>
      <c r="Y1" s="3"/>
      <c r="Z1" s="3"/>
      <c r="AA1" s="3"/>
      <c r="AB1" s="3"/>
      <c r="AC1" s="3"/>
      <c r="AD1" s="1"/>
      <c r="AE1" s="1"/>
      <c r="AF1" s="3"/>
    </row>
    <row r="2" spans="1:32" ht="15.75" thickBot="1" x14ac:dyDescent="0.3">
      <c r="A2" s="3"/>
      <c r="B2" s="4" t="s">
        <v>0</v>
      </c>
      <c r="C2" s="5"/>
      <c r="D2" s="5"/>
      <c r="E2" s="6"/>
      <c r="F2" s="7">
        <f>COUNTA('Datos Curso'!C20:C35)</f>
        <v>9</v>
      </c>
      <c r="G2" s="8">
        <v>1</v>
      </c>
      <c r="H2" s="9">
        <v>2</v>
      </c>
      <c r="I2" s="10">
        <v>3</v>
      </c>
      <c r="J2" s="9">
        <v>4</v>
      </c>
      <c r="K2" s="10">
        <v>5</v>
      </c>
      <c r="L2" s="9">
        <v>6</v>
      </c>
      <c r="M2" s="10">
        <v>7</v>
      </c>
      <c r="N2" s="9">
        <v>8</v>
      </c>
      <c r="O2" s="10">
        <v>9</v>
      </c>
      <c r="P2" s="9">
        <v>10</v>
      </c>
      <c r="Q2" s="10">
        <v>11</v>
      </c>
      <c r="R2" s="9">
        <v>12</v>
      </c>
      <c r="S2" s="10">
        <v>13</v>
      </c>
      <c r="T2" s="9">
        <v>14</v>
      </c>
      <c r="U2" s="10">
        <v>15</v>
      </c>
      <c r="V2" s="11">
        <v>16</v>
      </c>
      <c r="W2" s="1"/>
      <c r="X2" s="3"/>
      <c r="Y2" s="3"/>
      <c r="Z2" s="3"/>
      <c r="AA2" s="3"/>
      <c r="AB2" s="3"/>
      <c r="AC2" s="3"/>
      <c r="AD2" s="1"/>
      <c r="AE2" s="1"/>
      <c r="AF2" s="3"/>
    </row>
    <row r="3" spans="1:32" x14ac:dyDescent="0.25">
      <c r="A3" s="3"/>
      <c r="B3" s="131" t="s">
        <v>1</v>
      </c>
      <c r="C3" s="132"/>
      <c r="D3" s="132"/>
      <c r="E3" s="133"/>
      <c r="F3" s="336">
        <f>COUNTA(Indicadores!F7:F32)</f>
        <v>26</v>
      </c>
      <c r="G3" s="417" t="str">
        <f>CONCATENATE('Datos Curso'!$C20,"  ",'Datos Curso'!$E20,"  ",'Datos Curso'!$F20)</f>
        <v>Julieta  Brunet  Vidal</v>
      </c>
      <c r="H3" s="420" t="str">
        <f>CONCATENATE('Datos Curso'!$C21,"  ",'Datos Curso'!$E21,"  ",'Datos Curso'!$F21)</f>
        <v>Máximo  Martínez  Daza</v>
      </c>
      <c r="I3" s="417" t="str">
        <f>CONCATENATE('Datos Curso'!$C22,"  ",'Datos Curso'!$E22,"  ",'Datos Curso'!$F22)</f>
        <v>Cristian  Morales  Aranguis</v>
      </c>
      <c r="J3" s="420" t="str">
        <f>CONCATENATE('Datos Curso'!$C23,"  ",'Datos Curso'!$E23,"  ",'Datos Curso'!$F23)</f>
        <v>Ignacio   Ortega   Hidalgo</v>
      </c>
      <c r="K3" s="417" t="str">
        <f>CONCATENATE('Datos Curso'!$C24,"  ",'Datos Curso'!$E24,"  ",'Datos Curso'!$F24)</f>
        <v>Magdalena  Pérez   Garrido</v>
      </c>
      <c r="L3" s="420" t="str">
        <f>CONCATENATE('Datos Curso'!$C25,"  ",'Datos Curso'!$E25,"  ",'Datos Curso'!$F25)</f>
        <v>Matías   Riveros  Herrera</v>
      </c>
      <c r="M3" s="417" t="str">
        <f>CONCATENATE('Datos Curso'!$C26,"  ",'Datos Curso'!$E26,"  ",'Datos Curso'!$F26)</f>
        <v>Nicolás  Rojas   Gajardo</v>
      </c>
      <c r="N3" s="420" t="str">
        <f>CONCATENATE('Datos Curso'!$C27,"  ",'Datos Curso'!$E27,"  ",'Datos Curso'!$F27)</f>
        <v>Sofía   Sarabia  Ugalde</v>
      </c>
      <c r="O3" s="417" t="str">
        <f>CONCATENATE('Datos Curso'!$C28,"  ",'Datos Curso'!$E28,"  ",'Datos Curso'!$F28)</f>
        <v>Diego  Pavez  Arce</v>
      </c>
      <c r="P3" s="420" t="str">
        <f>CONCATENATE('Datos Curso'!$C29,"  ",'Datos Curso'!$E29,"  ",'Datos Curso'!$F29)</f>
        <v xml:space="preserve">    </v>
      </c>
      <c r="Q3" s="417" t="str">
        <f>CONCATENATE('Datos Curso'!$C30,"  ",'Datos Curso'!$E30,"  ",'Datos Curso'!$F30)</f>
        <v xml:space="preserve">    </v>
      </c>
      <c r="R3" s="420" t="str">
        <f>CONCATENATE('Datos Curso'!$C31,"  ",'Datos Curso'!$E31,"  ",'Datos Curso'!$F31)</f>
        <v xml:space="preserve">    </v>
      </c>
      <c r="S3" s="417" t="str">
        <f>CONCATENATE('Datos Curso'!$C32,"  ",'Datos Curso'!$E32,"  ",'Datos Curso'!$F32)</f>
        <v xml:space="preserve">    </v>
      </c>
      <c r="T3" s="420" t="str">
        <f>CONCATENATE('Datos Curso'!$C33,"  ",'Datos Curso'!$E33,"  ",'Datos Curso'!$F33)</f>
        <v xml:space="preserve">    </v>
      </c>
      <c r="U3" s="417" t="str">
        <f>CONCATENATE('Datos Curso'!$C34,"  ",'Datos Curso'!$E34,"  ",'Datos Curso'!$F34)</f>
        <v xml:space="preserve">    </v>
      </c>
      <c r="V3" s="506" t="str">
        <f>CONCATENATE('Datos Curso'!$C35,"  ",'Datos Curso'!$E35,"  ",'Datos Curso'!$F35)</f>
        <v xml:space="preserve">    </v>
      </c>
      <c r="W3" s="390" t="s">
        <v>304</v>
      </c>
      <c r="X3" s="391"/>
      <c r="Y3" s="391"/>
      <c r="Z3" s="391"/>
      <c r="AA3" s="391"/>
      <c r="AB3" s="391"/>
      <c r="AC3" s="391"/>
      <c r="AD3" s="391"/>
      <c r="AE3" s="391"/>
      <c r="AF3" s="391"/>
    </row>
    <row r="4" spans="1:32" x14ac:dyDescent="0.25">
      <c r="A4" s="3"/>
      <c r="B4" s="131" t="s">
        <v>2</v>
      </c>
      <c r="C4" s="132"/>
      <c r="D4" s="132"/>
      <c r="E4" s="133"/>
      <c r="F4" s="336">
        <f>COUNTA(Indicadores!F38:F62)</f>
        <v>25</v>
      </c>
      <c r="G4" s="418"/>
      <c r="H4" s="421"/>
      <c r="I4" s="418"/>
      <c r="J4" s="421"/>
      <c r="K4" s="418"/>
      <c r="L4" s="421"/>
      <c r="M4" s="418"/>
      <c r="N4" s="421"/>
      <c r="O4" s="418"/>
      <c r="P4" s="421"/>
      <c r="Q4" s="418"/>
      <c r="R4" s="421"/>
      <c r="S4" s="418"/>
      <c r="T4" s="421"/>
      <c r="U4" s="418"/>
      <c r="V4" s="507"/>
      <c r="W4" s="1"/>
      <c r="X4" s="3"/>
      <c r="Y4" s="3"/>
      <c r="Z4" s="3"/>
      <c r="AA4" s="3"/>
      <c r="AB4" s="3"/>
      <c r="AC4" s="3"/>
      <c r="AD4" s="1"/>
      <c r="AE4" s="1"/>
      <c r="AF4" s="3"/>
    </row>
    <row r="5" spans="1:32" ht="15.75" thickBot="1" x14ac:dyDescent="0.3">
      <c r="A5" s="3"/>
      <c r="B5" s="131" t="s">
        <v>3</v>
      </c>
      <c r="C5" s="132"/>
      <c r="D5" s="132"/>
      <c r="E5" s="133"/>
      <c r="F5" s="335">
        <f>COUNTA(Indicadores!F68:F85)</f>
        <v>18</v>
      </c>
      <c r="G5" s="418"/>
      <c r="H5" s="421"/>
      <c r="I5" s="418"/>
      <c r="J5" s="421"/>
      <c r="K5" s="418"/>
      <c r="L5" s="421"/>
      <c r="M5" s="418"/>
      <c r="N5" s="421"/>
      <c r="O5" s="418"/>
      <c r="P5" s="421"/>
      <c r="Q5" s="418"/>
      <c r="R5" s="421"/>
      <c r="S5" s="418"/>
      <c r="T5" s="421"/>
      <c r="U5" s="418"/>
      <c r="V5" s="507"/>
      <c r="W5" s="1"/>
      <c r="X5" s="1"/>
      <c r="Y5" s="1"/>
      <c r="Z5" s="1"/>
      <c r="AA5" s="3"/>
      <c r="AB5" s="1"/>
      <c r="AC5" s="1"/>
      <c r="AD5" s="1"/>
      <c r="AE5" s="1"/>
      <c r="AF5" s="3"/>
    </row>
    <row r="6" spans="1:32" ht="16.5" customHeight="1" thickBot="1" x14ac:dyDescent="0.3">
      <c r="A6" s="3"/>
      <c r="B6" s="134" t="s">
        <v>4</v>
      </c>
      <c r="C6" s="135"/>
      <c r="D6" s="135"/>
      <c r="E6" s="136"/>
      <c r="F6" s="12">
        <f>SUM(F3:F5)</f>
        <v>69</v>
      </c>
      <c r="G6" s="418"/>
      <c r="H6" s="421"/>
      <c r="I6" s="418"/>
      <c r="J6" s="421"/>
      <c r="K6" s="418"/>
      <c r="L6" s="421"/>
      <c r="M6" s="418"/>
      <c r="N6" s="421"/>
      <c r="O6" s="418"/>
      <c r="P6" s="421"/>
      <c r="Q6" s="418"/>
      <c r="R6" s="421"/>
      <c r="S6" s="418"/>
      <c r="T6" s="421"/>
      <c r="U6" s="418"/>
      <c r="V6" s="507"/>
      <c r="W6" s="168"/>
      <c r="X6" s="13"/>
      <c r="Y6" s="14"/>
      <c r="Z6" s="15"/>
      <c r="AA6" s="3"/>
      <c r="AB6" s="408" t="s">
        <v>10</v>
      </c>
      <c r="AC6" s="407" t="s">
        <v>265</v>
      </c>
      <c r="AD6" s="406" t="s">
        <v>266</v>
      </c>
      <c r="AE6" s="403" t="s">
        <v>13</v>
      </c>
      <c r="AF6" s="392" t="s">
        <v>29</v>
      </c>
    </row>
    <row r="7" spans="1:32" ht="15" customHeight="1" x14ac:dyDescent="0.25">
      <c r="A7" s="3"/>
      <c r="B7" s="100" t="s">
        <v>5</v>
      </c>
      <c r="C7" s="509" t="str">
        <f>CONCATENATE('Datos Curso'!C4," ",'Datos Curso'!D4)</f>
        <v>Primer Trimestre</v>
      </c>
      <c r="D7" s="510"/>
      <c r="E7" s="510"/>
      <c r="F7" s="511"/>
      <c r="G7" s="418"/>
      <c r="H7" s="421"/>
      <c r="I7" s="418"/>
      <c r="J7" s="421"/>
      <c r="K7" s="418"/>
      <c r="L7" s="421"/>
      <c r="M7" s="418"/>
      <c r="N7" s="421"/>
      <c r="O7" s="418"/>
      <c r="P7" s="421"/>
      <c r="Q7" s="418"/>
      <c r="R7" s="421"/>
      <c r="S7" s="418"/>
      <c r="T7" s="421"/>
      <c r="U7" s="418"/>
      <c r="V7" s="507"/>
      <c r="W7" s="395" t="s">
        <v>6</v>
      </c>
      <c r="X7" s="397" t="s">
        <v>264</v>
      </c>
      <c r="Y7" s="399" t="s">
        <v>263</v>
      </c>
      <c r="Z7" s="401" t="s">
        <v>9</v>
      </c>
      <c r="AA7" s="3"/>
      <c r="AB7" s="409"/>
      <c r="AC7" s="397"/>
      <c r="AD7" s="399"/>
      <c r="AE7" s="404"/>
      <c r="AF7" s="393"/>
    </row>
    <row r="8" spans="1:32" x14ac:dyDescent="0.25">
      <c r="A8" s="3"/>
      <c r="B8" s="16" t="s">
        <v>14</v>
      </c>
      <c r="C8" s="512" t="str">
        <f>CONCATENATE('Datos Curso'!C9," ",'Datos Curso'!D9)</f>
        <v>Medio Mayor B</v>
      </c>
      <c r="D8" s="513"/>
      <c r="E8" s="513"/>
      <c r="F8" s="514"/>
      <c r="G8" s="418"/>
      <c r="H8" s="421"/>
      <c r="I8" s="418"/>
      <c r="J8" s="421"/>
      <c r="K8" s="418"/>
      <c r="L8" s="421"/>
      <c r="M8" s="418"/>
      <c r="N8" s="421"/>
      <c r="O8" s="418"/>
      <c r="P8" s="421"/>
      <c r="Q8" s="418"/>
      <c r="R8" s="421"/>
      <c r="S8" s="418"/>
      <c r="T8" s="421"/>
      <c r="U8" s="418"/>
      <c r="V8" s="507"/>
      <c r="W8" s="395"/>
      <c r="X8" s="397"/>
      <c r="Y8" s="399"/>
      <c r="Z8" s="401"/>
      <c r="AA8" s="3"/>
      <c r="AB8" s="409"/>
      <c r="AC8" s="397"/>
      <c r="AD8" s="399"/>
      <c r="AE8" s="404"/>
      <c r="AF8" s="393"/>
    </row>
    <row r="9" spans="1:32" x14ac:dyDescent="0.25">
      <c r="A9" s="3"/>
      <c r="B9" s="16" t="s">
        <v>15</v>
      </c>
      <c r="C9" s="512" t="str">
        <f>CONCATENATE('Datos Curso'!C12," ",'Datos Curso'!D12," ",'Datos Curso'!E12)</f>
        <v>Cecilia Muñoz Oses</v>
      </c>
      <c r="D9" s="513"/>
      <c r="E9" s="513"/>
      <c r="F9" s="514"/>
      <c r="G9" s="418"/>
      <c r="H9" s="421"/>
      <c r="I9" s="418"/>
      <c r="J9" s="421"/>
      <c r="K9" s="418"/>
      <c r="L9" s="421"/>
      <c r="M9" s="418"/>
      <c r="N9" s="421"/>
      <c r="O9" s="418"/>
      <c r="P9" s="421"/>
      <c r="Q9" s="418"/>
      <c r="R9" s="421"/>
      <c r="S9" s="418"/>
      <c r="T9" s="421"/>
      <c r="U9" s="418"/>
      <c r="V9" s="507"/>
      <c r="W9" s="395"/>
      <c r="X9" s="397"/>
      <c r="Y9" s="399"/>
      <c r="Z9" s="401"/>
      <c r="AA9" s="3"/>
      <c r="AB9" s="409"/>
      <c r="AC9" s="397"/>
      <c r="AD9" s="399"/>
      <c r="AE9" s="404"/>
      <c r="AF9" s="393"/>
    </row>
    <row r="10" spans="1:32" ht="15.75" thickBot="1" x14ac:dyDescent="0.3">
      <c r="A10" s="3"/>
      <c r="B10" s="16" t="s">
        <v>16</v>
      </c>
      <c r="C10" s="515" t="str">
        <f>CONCATENATE('Datos Curso'!C14," ",'Datos Curso'!D14," ",'Datos Curso'!E14)</f>
        <v>Francisca Araya Muñoz</v>
      </c>
      <c r="D10" s="516"/>
      <c r="E10" s="516"/>
      <c r="F10" s="517"/>
      <c r="G10" s="419"/>
      <c r="H10" s="422"/>
      <c r="I10" s="419"/>
      <c r="J10" s="422"/>
      <c r="K10" s="419"/>
      <c r="L10" s="422"/>
      <c r="M10" s="419"/>
      <c r="N10" s="422"/>
      <c r="O10" s="419"/>
      <c r="P10" s="422"/>
      <c r="Q10" s="419"/>
      <c r="R10" s="422"/>
      <c r="S10" s="419"/>
      <c r="T10" s="422"/>
      <c r="U10" s="419"/>
      <c r="V10" s="508"/>
      <c r="W10" s="396"/>
      <c r="X10" s="398"/>
      <c r="Y10" s="400"/>
      <c r="Z10" s="402"/>
      <c r="AA10" s="3"/>
      <c r="AB10" s="410"/>
      <c r="AC10" s="398"/>
      <c r="AD10" s="400"/>
      <c r="AE10" s="405"/>
      <c r="AF10" s="394"/>
    </row>
    <row r="11" spans="1:32" ht="15.75" thickBot="1" x14ac:dyDescent="0.3">
      <c r="A11" s="3"/>
      <c r="B11" s="137" t="s">
        <v>17</v>
      </c>
      <c r="C11" s="518" t="s">
        <v>18</v>
      </c>
      <c r="D11" s="519"/>
      <c r="E11" s="138" t="s">
        <v>19</v>
      </c>
      <c r="F11" s="226" t="s">
        <v>20</v>
      </c>
      <c r="G11" s="102"/>
      <c r="H11" s="17" t="s">
        <v>267</v>
      </c>
      <c r="I11" s="17"/>
      <c r="J11" s="17"/>
      <c r="L11" s="17" t="s">
        <v>268</v>
      </c>
      <c r="M11" s="17"/>
      <c r="N11" s="17"/>
      <c r="O11" s="17"/>
      <c r="Q11" s="17" t="s">
        <v>269</v>
      </c>
      <c r="R11" s="17"/>
      <c r="S11" s="17"/>
      <c r="T11" s="17"/>
      <c r="V11" s="17" t="s">
        <v>270</v>
      </c>
      <c r="W11" s="222"/>
      <c r="X11" s="222"/>
      <c r="Y11" s="18"/>
      <c r="Z11" s="18"/>
      <c r="AA11" s="3"/>
      <c r="AB11" s="18"/>
      <c r="AC11" s="18"/>
      <c r="AD11" s="18"/>
      <c r="AE11" s="18"/>
      <c r="AF11" s="3"/>
    </row>
    <row r="12" spans="1:32" ht="51.75" customHeight="1" x14ac:dyDescent="0.25">
      <c r="A12" s="3"/>
      <c r="B12" s="411" t="str">
        <f>Indicadores!B3</f>
        <v>AMBITO: FORMACION PERSONAL Y SOCIAL</v>
      </c>
      <c r="C12" s="497" t="str">
        <f>Indicadores!B7</f>
        <v>AUTONOMIA</v>
      </c>
      <c r="D12" s="498"/>
      <c r="E12" s="414" t="str">
        <f>Indicadores!E7</f>
        <v>MOTRICIDAD</v>
      </c>
      <c r="F12" s="235" t="str">
        <f>Indicadores!F7</f>
        <v>Corre con un implemento liviano, alternando velocidad y dirección. Por ejemplo, siguiendo instrucciones, corre con una pelota rápido y luego lento, hacia la derecha y luego a la izquierda.</v>
      </c>
      <c r="G12" s="139">
        <v>2</v>
      </c>
      <c r="H12" s="139">
        <v>3</v>
      </c>
      <c r="I12" s="139">
        <v>3</v>
      </c>
      <c r="J12" s="139">
        <v>3</v>
      </c>
      <c r="K12" s="317">
        <v>2</v>
      </c>
      <c r="L12" s="317">
        <v>3</v>
      </c>
      <c r="M12" s="317">
        <v>3</v>
      </c>
      <c r="N12" s="317">
        <v>3</v>
      </c>
      <c r="O12" s="317">
        <v>3</v>
      </c>
      <c r="P12" s="317"/>
      <c r="Q12" s="317"/>
      <c r="R12" s="317"/>
      <c r="S12" s="317"/>
      <c r="T12" s="317"/>
      <c r="U12" s="317"/>
      <c r="V12" s="317"/>
      <c r="W12" s="227">
        <f>COUNTIF($G12:$V12,"=3")</f>
        <v>7</v>
      </c>
      <c r="X12" s="20">
        <f>COUNTIF($G12:$V12,"=2")</f>
        <v>2</v>
      </c>
      <c r="Y12" s="41">
        <f>COUNTIF($G12:$V12,"=1")</f>
        <v>0</v>
      </c>
      <c r="Z12" s="21">
        <f>COUNTIF($G12:$V12,"=0")</f>
        <v>0</v>
      </c>
      <c r="AA12" s="22"/>
      <c r="AB12" s="23">
        <f>IF(ISERROR(COUNTIF($G12:$V12,"=3")/(16-(COUNTBLANK('Datos Curso'!$C$20:$C$35)))),"",(COUNTIF($G12:$V12,"=3")/(16-(COUNTBLANK('Datos Curso'!$C$20:$C$35)))))</f>
        <v>0.77777777777777779</v>
      </c>
      <c r="AC12" s="24">
        <f>IF(ISERROR(COUNTIF($G12:$V12,"=2")/(16-COUNTBLANK('Datos Curso'!$C$20:$C$35))),"",(COUNTIF($G12:$V12,"=2")/(16-COUNTBLANK('Datos Curso'!$C$20:$C$35))))</f>
        <v>0.22222222222222221</v>
      </c>
      <c r="AD12" s="25">
        <f>IF(ISERROR(COUNTIF($G12:$V12,"=1")/(16-COUNTBLANK('Datos Curso'!$C$20:$C$35))), "",(COUNTIF($G12:$V12,"=1")/(16-COUNTBLANK('Datos Curso'!$C$20:$C$35))))</f>
        <v>0</v>
      </c>
      <c r="AE12" s="229">
        <f>IF(ISERROR(COUNTIF($G12:$V12,"=0")/(16-COUNTBLANK('Datos Curso'!$C$20:$C$35))), "",(COUNTIF($G12:$V12,"=0")/(16-COUNTBLANK('Datos Curso'!$C$20:$C$35))))</f>
        <v>0</v>
      </c>
      <c r="AF12" s="140">
        <f>SUM(AB12:AE12)</f>
        <v>1</v>
      </c>
    </row>
    <row r="13" spans="1:32" ht="38.25" x14ac:dyDescent="0.25">
      <c r="A13" s="3"/>
      <c r="B13" s="412"/>
      <c r="C13" s="499"/>
      <c r="D13" s="500"/>
      <c r="E13" s="415"/>
      <c r="F13" s="234" t="str">
        <f>Indicadores!F8</f>
        <v xml:space="preserve">Menciona para qué sirven al menos tres partes de su cuerpo. Por ejemplo, “con los ojos puedo mirar, mi nariz me sirve para oler y la boca para comer”. </v>
      </c>
      <c r="G13" s="142">
        <v>3</v>
      </c>
      <c r="H13" s="142">
        <v>3</v>
      </c>
      <c r="I13" s="142">
        <v>3</v>
      </c>
      <c r="J13" s="142">
        <v>3</v>
      </c>
      <c r="K13" s="318">
        <v>3</v>
      </c>
      <c r="L13" s="318">
        <v>3</v>
      </c>
      <c r="M13" s="318">
        <v>3</v>
      </c>
      <c r="N13" s="318">
        <v>3</v>
      </c>
      <c r="O13" s="318">
        <v>3</v>
      </c>
      <c r="P13" s="318"/>
      <c r="Q13" s="318"/>
      <c r="R13" s="318"/>
      <c r="S13" s="318"/>
      <c r="T13" s="318"/>
      <c r="U13" s="318"/>
      <c r="V13" s="318"/>
      <c r="W13" s="223">
        <f t="shared" ref="W13:W37" si="0">COUNTIF($G13:$V13,"=3")</f>
        <v>9</v>
      </c>
      <c r="X13" s="42">
        <f t="shared" ref="X13:X37" si="1">COUNTIF($G13:$V13,"=2")</f>
        <v>0</v>
      </c>
      <c r="Y13" s="43">
        <f t="shared" ref="Y13:Y37" si="2">COUNTIF($G13:$V13,"=1")</f>
        <v>0</v>
      </c>
      <c r="Z13" s="26">
        <f t="shared" ref="Z13:Z37" si="3">COUNTIF($G13:$V13,"=0")</f>
        <v>0</v>
      </c>
      <c r="AA13" s="22"/>
      <c r="AB13" s="27">
        <f>IF(ISERROR(COUNTIF($G13:$V13,"=3")/(16-(COUNTBLANK('Datos Curso'!$C$20:$C$35)))),"",(COUNTIF($G13:$V13,"=3")/(16-(COUNTBLANK('Datos Curso'!$C$20:$C$35)))))</f>
        <v>1</v>
      </c>
      <c r="AC13" s="28">
        <f>IF(ISERROR(COUNTIF($G13:$V13,"=2")/(16-COUNTBLANK('Datos Curso'!$C$20:$C$35))),"",(COUNTIF($G13:$V13,"=2")/(16-COUNTBLANK('Datos Curso'!$C$20:$C$35))))</f>
        <v>0</v>
      </c>
      <c r="AD13" s="29">
        <f>IF(ISERROR(COUNTIF($G13:$V13,"=1")/(16-COUNTBLANK('Datos Curso'!$C$20:$C$35))), "",(COUNTIF($G13:$V13,"=1")/(16-COUNTBLANK('Datos Curso'!$C$20:$C$35))))</f>
        <v>0</v>
      </c>
      <c r="AE13" s="225">
        <f>IF(ISERROR(COUNTIF($G13:$V13,"=0")/(16-COUNTBLANK('Datos Curso'!$C$20:$C$35))), "",(COUNTIF($G13:$V13,"=0")/(16-COUNTBLANK('Datos Curso'!$C$20:$C$35))))</f>
        <v>0</v>
      </c>
      <c r="AF13" s="141">
        <f>SUM(AB13:AE13)</f>
        <v>1</v>
      </c>
    </row>
    <row r="14" spans="1:32" ht="39" thickBot="1" x14ac:dyDescent="0.3">
      <c r="A14" s="3"/>
      <c r="B14" s="412"/>
      <c r="C14" s="499"/>
      <c r="D14" s="500"/>
      <c r="E14" s="416"/>
      <c r="F14" s="236" t="str">
        <f>Indicadores!F9</f>
        <v>Demuestra su coordinación motriz fina al recortar y pegar en papel una figura de líneas mixtas (rectas y curvas). Por ejemplo, recorta y pega figuras para elaborar un móvil.</v>
      </c>
      <c r="G14" s="143">
        <v>3</v>
      </c>
      <c r="H14" s="143">
        <v>3</v>
      </c>
      <c r="I14" s="143">
        <v>3</v>
      </c>
      <c r="J14" s="143">
        <v>3</v>
      </c>
      <c r="K14" s="319">
        <v>3</v>
      </c>
      <c r="L14" s="319">
        <v>3</v>
      </c>
      <c r="M14" s="319">
        <v>3</v>
      </c>
      <c r="N14" s="319">
        <v>3</v>
      </c>
      <c r="O14" s="319">
        <v>3</v>
      </c>
      <c r="P14" s="319"/>
      <c r="Q14" s="319"/>
      <c r="R14" s="319"/>
      <c r="S14" s="319"/>
      <c r="T14" s="319"/>
      <c r="U14" s="319"/>
      <c r="V14" s="319"/>
      <c r="W14" s="228">
        <f t="shared" si="0"/>
        <v>9</v>
      </c>
      <c r="X14" s="45">
        <f t="shared" si="1"/>
        <v>0</v>
      </c>
      <c r="Y14" s="46">
        <f t="shared" si="2"/>
        <v>0</v>
      </c>
      <c r="Z14" s="30">
        <f t="shared" si="3"/>
        <v>0</v>
      </c>
      <c r="AA14" s="22"/>
      <c r="AB14" s="31">
        <f>IF(ISERROR(COUNTIF($G14:$V14,"=3")/(16-(COUNTBLANK('Datos Curso'!$C$20:$C$35)))),"",(COUNTIF($G14:$V14,"=3")/(16-(COUNTBLANK('Datos Curso'!$C$20:$C$35)))))</f>
        <v>1</v>
      </c>
      <c r="AC14" s="32">
        <f>IF(ISERROR(COUNTIF($G14:$V14,"=2")/(16-COUNTBLANK('Datos Curso'!$C$20:$C$35))),"",(COUNTIF($G14:$V14,"=2")/(16-COUNTBLANK('Datos Curso'!$C$20:$C$35))))</f>
        <v>0</v>
      </c>
      <c r="AD14" s="33">
        <f>IF(ISERROR(COUNTIF($G14:$V14,"=1")/(16-COUNTBLANK('Datos Curso'!$C$20:$C$35))), "",(COUNTIF($G14:$V14,"=1")/(16-COUNTBLANK('Datos Curso'!$C$20:$C$35))))</f>
        <v>0</v>
      </c>
      <c r="AE14" s="230">
        <f>IF(ISERROR(COUNTIF($G14:$V14,"=0")/(16-COUNTBLANK('Datos Curso'!$C$20:$C$35))), "",(COUNTIF($G14:$V14,"=0")/(16-COUNTBLANK('Datos Curso'!$C$20:$C$35))))</f>
        <v>0</v>
      </c>
      <c r="AF14" s="144">
        <f t="shared" ref="AF14:AF27" si="4">SUM(AB14:AE14)</f>
        <v>1</v>
      </c>
    </row>
    <row r="15" spans="1:32" ht="25.5" x14ac:dyDescent="0.25">
      <c r="A15" s="3"/>
      <c r="B15" s="412"/>
      <c r="C15" s="499"/>
      <c r="D15" s="500"/>
      <c r="E15" s="414" t="str">
        <f>Indicadores!E10</f>
        <v>CUIDADO DE SI MISMO</v>
      </c>
      <c r="F15" s="235" t="str">
        <f>Indicadores!F10</f>
        <v xml:space="preserve">Come sin ayuda evitando derramar los alimentos y se pone o saca prendas ante a la sugerencia de un adulto. </v>
      </c>
      <c r="G15" s="139">
        <v>3</v>
      </c>
      <c r="H15" s="139">
        <v>3</v>
      </c>
      <c r="I15" s="139">
        <v>3</v>
      </c>
      <c r="J15" s="139">
        <v>3</v>
      </c>
      <c r="K15" s="317">
        <v>3</v>
      </c>
      <c r="L15" s="317">
        <v>3</v>
      </c>
      <c r="M15" s="317">
        <v>3</v>
      </c>
      <c r="N15" s="317">
        <v>3</v>
      </c>
      <c r="O15" s="317">
        <v>3</v>
      </c>
      <c r="P15" s="317"/>
      <c r="Q15" s="317"/>
      <c r="R15" s="317"/>
      <c r="S15" s="317"/>
      <c r="T15" s="317"/>
      <c r="U15" s="317"/>
      <c r="V15" s="317"/>
      <c r="W15" s="227">
        <f t="shared" si="0"/>
        <v>9</v>
      </c>
      <c r="X15" s="20">
        <f t="shared" si="1"/>
        <v>0</v>
      </c>
      <c r="Y15" s="41">
        <f t="shared" si="2"/>
        <v>0</v>
      </c>
      <c r="Z15" s="21">
        <f t="shared" si="3"/>
        <v>0</v>
      </c>
      <c r="AA15" s="22"/>
      <c r="AB15" s="23">
        <f>IF(ISERROR(COUNTIF($G15:$V15,"=3")/(16-(COUNTBLANK('Datos Curso'!$C$20:$C$35)))),"",(COUNTIF($G15:$V15,"=3")/(16-(COUNTBLANK('Datos Curso'!$C$20:$C$35)))))</f>
        <v>1</v>
      </c>
      <c r="AC15" s="24">
        <f>IF(ISERROR(COUNTIF($G15:$V15,"=2")/(16-COUNTBLANK('Datos Curso'!$C$20:$C$35))),"",(COUNTIF($G15:$V15,"=2")/(16-COUNTBLANK('Datos Curso'!$C$20:$C$35))))</f>
        <v>0</v>
      </c>
      <c r="AD15" s="25">
        <f>IF(ISERROR(COUNTIF($G15:$V15,"=1")/(16-COUNTBLANK('Datos Curso'!$C$20:$C$35))), "",(COUNTIF($G15:$V15,"=1")/(16-COUNTBLANK('Datos Curso'!$C$20:$C$35))))</f>
        <v>0</v>
      </c>
      <c r="AE15" s="229">
        <f>IF(ISERROR(COUNTIF($G15:$V15,"=0")/(16-COUNTBLANK('Datos Curso'!$C$20:$C$35))), "",(COUNTIF($G15:$V15,"=0")/(16-COUNTBLANK('Datos Curso'!$C$20:$C$35))))</f>
        <v>0</v>
      </c>
      <c r="AF15" s="140">
        <f t="shared" si="4"/>
        <v>1</v>
      </c>
    </row>
    <row r="16" spans="1:32" ht="48" customHeight="1" x14ac:dyDescent="0.25">
      <c r="A16" s="3"/>
      <c r="B16" s="412"/>
      <c r="C16" s="499"/>
      <c r="D16" s="500"/>
      <c r="E16" s="415"/>
      <c r="F16" s="234" t="str">
        <f>Indicadores!F11</f>
        <v xml:space="preserve">Nombra algunas acciones que ayudan a cuidar la salud de las personas y el medio ambiente. Por ejemplo, comer frutas y verduras, reciclar la basura, etc. </v>
      </c>
      <c r="G16" s="142">
        <v>3</v>
      </c>
      <c r="H16" s="142">
        <v>3</v>
      </c>
      <c r="I16" s="142">
        <v>3</v>
      </c>
      <c r="J16" s="142">
        <v>3</v>
      </c>
      <c r="K16" s="318">
        <v>3</v>
      </c>
      <c r="L16" s="318">
        <v>3</v>
      </c>
      <c r="M16" s="318">
        <v>3</v>
      </c>
      <c r="N16" s="318">
        <v>3</v>
      </c>
      <c r="O16" s="318">
        <v>3</v>
      </c>
      <c r="P16" s="318"/>
      <c r="Q16" s="318"/>
      <c r="R16" s="318"/>
      <c r="S16" s="318"/>
      <c r="T16" s="318"/>
      <c r="U16" s="318"/>
      <c r="V16" s="318"/>
      <c r="W16" s="223">
        <f t="shared" si="0"/>
        <v>9</v>
      </c>
      <c r="X16" s="42">
        <f t="shared" si="1"/>
        <v>0</v>
      </c>
      <c r="Y16" s="43">
        <f t="shared" si="2"/>
        <v>0</v>
      </c>
      <c r="Z16" s="44">
        <f t="shared" si="3"/>
        <v>0</v>
      </c>
      <c r="AA16" s="22"/>
      <c r="AB16" s="27">
        <f>IF(ISERROR(COUNTIF($G16:$V16,"=3")/(16-(COUNTBLANK('Datos Curso'!$C$20:$C$35)))),"",(COUNTIF($G16:$V16,"=3")/(16-(COUNTBLANK('Datos Curso'!$C$20:$C$35)))))</f>
        <v>1</v>
      </c>
      <c r="AC16" s="28">
        <f>IF(ISERROR(COUNTIF($G16:$V16,"=2")/(16-COUNTBLANK('Datos Curso'!$C$20:$C$35))),"",(COUNTIF($G16:$V16,"=2")/(16-COUNTBLANK('Datos Curso'!$C$20:$C$35))))</f>
        <v>0</v>
      </c>
      <c r="AD16" s="29">
        <f>IF(ISERROR(COUNTIF($G16:$V16,"=1")/(16-COUNTBLANK('Datos Curso'!$C$20:$C$35))), "",(COUNTIF($G16:$V16,"=1")/(16-COUNTBLANK('Datos Curso'!$C$20:$C$35))))</f>
        <v>0</v>
      </c>
      <c r="AE16" s="225">
        <f>IF(ISERROR(COUNTIF($G16:$V16,"=0")/(16-COUNTBLANK('Datos Curso'!$C$20:$C$35))), "",(COUNTIF($G16:$V16,"=0")/(16-COUNTBLANK('Datos Curso'!$C$20:$C$35))))</f>
        <v>0</v>
      </c>
      <c r="AF16" s="141">
        <f t="shared" si="4"/>
        <v>1</v>
      </c>
    </row>
    <row r="17" spans="1:32" ht="26.25" thickBot="1" x14ac:dyDescent="0.3">
      <c r="A17" s="3"/>
      <c r="B17" s="412"/>
      <c r="C17" s="499"/>
      <c r="D17" s="500"/>
      <c r="E17" s="416"/>
      <c r="F17" s="236" t="str">
        <f>Indicadores!F12</f>
        <v>Se viste o desviste por iniciativa propia. Por ejemplo, se saca el polerón cuando tiene calor.   (NT2)</v>
      </c>
      <c r="G17" s="143">
        <v>3</v>
      </c>
      <c r="H17" s="143">
        <v>3</v>
      </c>
      <c r="I17" s="143">
        <v>3</v>
      </c>
      <c r="J17" s="143">
        <v>3</v>
      </c>
      <c r="K17" s="319">
        <v>3</v>
      </c>
      <c r="L17" s="319">
        <v>3</v>
      </c>
      <c r="M17" s="319">
        <v>3</v>
      </c>
      <c r="N17" s="319">
        <v>3</v>
      </c>
      <c r="O17" s="319">
        <v>3</v>
      </c>
      <c r="P17" s="319"/>
      <c r="Q17" s="319"/>
      <c r="R17" s="319"/>
      <c r="S17" s="319"/>
      <c r="T17" s="319"/>
      <c r="U17" s="319"/>
      <c r="V17" s="319"/>
      <c r="W17" s="228">
        <f t="shared" si="0"/>
        <v>9</v>
      </c>
      <c r="X17" s="45">
        <f t="shared" si="1"/>
        <v>0</v>
      </c>
      <c r="Y17" s="46">
        <f t="shared" si="2"/>
        <v>0</v>
      </c>
      <c r="Z17" s="47">
        <f t="shared" si="3"/>
        <v>0</v>
      </c>
      <c r="AA17" s="22"/>
      <c r="AB17" s="31">
        <f>IF(ISERROR(COUNTIF($G17:$V17,"=3")/(16-(COUNTBLANK('Datos Curso'!$C$20:$C$35)))),"",(COUNTIF($G17:$V17,"=3")/(16-(COUNTBLANK('Datos Curso'!$C$20:$C$35)))))</f>
        <v>1</v>
      </c>
      <c r="AC17" s="32">
        <f>IF(ISERROR(COUNTIF($G17:$V17,"=2")/(16-COUNTBLANK('Datos Curso'!$C$20:$C$35))),"",(COUNTIF($G17:$V17,"=2")/(16-COUNTBLANK('Datos Curso'!$C$20:$C$35))))</f>
        <v>0</v>
      </c>
      <c r="AD17" s="33">
        <f>IF(ISERROR(COUNTIF($G17:$V17,"=1")/(16-COUNTBLANK('Datos Curso'!$C$20:$C$35))), "",(COUNTIF($G17:$V17,"=1")/(16-COUNTBLANK('Datos Curso'!$C$20:$C$35))))</f>
        <v>0</v>
      </c>
      <c r="AE17" s="230">
        <f>IF(ISERROR(COUNTIF($G17:$V17,"=0")/(16-COUNTBLANK('Datos Curso'!$C$20:$C$35))), "",(COUNTIF($G17:$V17,"=0")/(16-COUNTBLANK('Datos Curso'!$C$20:$C$35))))</f>
        <v>0</v>
      </c>
      <c r="AF17" s="144">
        <f t="shared" si="4"/>
        <v>1</v>
      </c>
    </row>
    <row r="18" spans="1:32" ht="30" customHeight="1" x14ac:dyDescent="0.25">
      <c r="A18" s="3"/>
      <c r="B18" s="412"/>
      <c r="C18" s="499"/>
      <c r="D18" s="500"/>
      <c r="E18" s="414" t="str">
        <f>Indicadores!E13</f>
        <v>INDEPENDENCIA</v>
      </c>
      <c r="F18" s="235" t="str">
        <f>Indicadores!F13</f>
        <v xml:space="preserve">Busca los materiales y pide ayuda a otro niño, niña o adulto cuando lo necesita para finalizar sus actividades o proyectos. </v>
      </c>
      <c r="G18" s="139">
        <v>3</v>
      </c>
      <c r="H18" s="139">
        <v>3</v>
      </c>
      <c r="I18" s="139">
        <v>3</v>
      </c>
      <c r="J18" s="139">
        <v>3</v>
      </c>
      <c r="K18" s="317">
        <v>3</v>
      </c>
      <c r="L18" s="317">
        <v>3</v>
      </c>
      <c r="M18" s="317">
        <v>3</v>
      </c>
      <c r="N18" s="317">
        <v>3</v>
      </c>
      <c r="O18" s="317">
        <v>3</v>
      </c>
      <c r="P18" s="317"/>
      <c r="Q18" s="317"/>
      <c r="R18" s="317"/>
      <c r="S18" s="317"/>
      <c r="T18" s="317"/>
      <c r="U18" s="317"/>
      <c r="V18" s="317"/>
      <c r="W18" s="227">
        <f t="shared" si="0"/>
        <v>9</v>
      </c>
      <c r="X18" s="20">
        <f t="shared" si="1"/>
        <v>0</v>
      </c>
      <c r="Y18" s="41">
        <f t="shared" si="2"/>
        <v>0</v>
      </c>
      <c r="Z18" s="21">
        <f t="shared" si="3"/>
        <v>0</v>
      </c>
      <c r="AA18" s="22"/>
      <c r="AB18" s="23">
        <f>IF(ISERROR(COUNTIF($G18:$V18,"=3")/(16-(COUNTBLANK('Datos Curso'!$C$20:$C$35)))),"",(COUNTIF($G18:$V18,"=3")/(16-(COUNTBLANK('Datos Curso'!$C$20:$C$35)))))</f>
        <v>1</v>
      </c>
      <c r="AC18" s="24">
        <f>IF(ISERROR(COUNTIF($G18:$V18,"=2")/(16-COUNTBLANK('Datos Curso'!$C$20:$C$35))),"",(COUNTIF($G18:$V18,"=2")/(16-COUNTBLANK('Datos Curso'!$C$20:$C$35))))</f>
        <v>0</v>
      </c>
      <c r="AD18" s="25">
        <f>IF(ISERROR(COUNTIF($G18:$V18,"=1")/(16-COUNTBLANK('Datos Curso'!$C$20:$C$35))), "",(COUNTIF($G18:$V18,"=1")/(16-COUNTBLANK('Datos Curso'!$C$20:$C$35))))</f>
        <v>0</v>
      </c>
      <c r="AE18" s="229">
        <f>IF(ISERROR(COUNTIF($G18:$V18,"=0")/(16-COUNTBLANK('Datos Curso'!$C$20:$C$35))), "",(COUNTIF($G18:$V18,"=0")/(16-COUNTBLANK('Datos Curso'!$C$20:$C$35))))</f>
        <v>0</v>
      </c>
      <c r="AF18" s="140">
        <f t="shared" si="4"/>
        <v>1</v>
      </c>
    </row>
    <row r="19" spans="1:32" ht="26.25" customHeight="1" x14ac:dyDescent="0.25">
      <c r="A19" s="3"/>
      <c r="B19" s="412"/>
      <c r="C19" s="499"/>
      <c r="D19" s="500"/>
      <c r="E19" s="415"/>
      <c r="F19" s="234" t="str">
        <f>Indicadores!F14</f>
        <v xml:space="preserve">Propone a sus compañeros(as) participar de algún juego de su interés. </v>
      </c>
      <c r="G19" s="142">
        <v>3</v>
      </c>
      <c r="H19" s="142">
        <v>3</v>
      </c>
      <c r="I19" s="142">
        <v>3</v>
      </c>
      <c r="J19" s="142">
        <v>3</v>
      </c>
      <c r="K19" s="318">
        <v>3</v>
      </c>
      <c r="L19" s="318">
        <v>3</v>
      </c>
      <c r="M19" s="318">
        <v>3</v>
      </c>
      <c r="N19" s="318">
        <v>3</v>
      </c>
      <c r="O19" s="318">
        <v>3</v>
      </c>
      <c r="P19" s="318"/>
      <c r="Q19" s="318"/>
      <c r="R19" s="318"/>
      <c r="S19" s="318"/>
      <c r="T19" s="318"/>
      <c r="U19" s="318"/>
      <c r="V19" s="318"/>
      <c r="W19" s="223">
        <f t="shared" si="0"/>
        <v>9</v>
      </c>
      <c r="X19" s="42">
        <f t="shared" si="1"/>
        <v>0</v>
      </c>
      <c r="Y19" s="43">
        <f t="shared" si="2"/>
        <v>0</v>
      </c>
      <c r="Z19" s="44">
        <f t="shared" si="3"/>
        <v>0</v>
      </c>
      <c r="AA19" s="22"/>
      <c r="AB19" s="27">
        <f>IF(ISERROR(COUNTIF($G19:$V19,"=3")/(16-(COUNTBLANK('Datos Curso'!$C$20:$C$35)))),"",(COUNTIF($G19:$V19,"=3")/(16-(COUNTBLANK('Datos Curso'!$C$20:$C$35)))))</f>
        <v>1</v>
      </c>
      <c r="AC19" s="28">
        <f>IF(ISERROR(COUNTIF($G19:$V19,"=2")/(16-COUNTBLANK('Datos Curso'!$C$20:$C$35))),"",(COUNTIF($G19:$V19,"=2")/(16-COUNTBLANK('Datos Curso'!$C$20:$C$35))))</f>
        <v>0</v>
      </c>
      <c r="AD19" s="29">
        <f>IF(ISERROR(COUNTIF($G19:$V19,"=1")/(16-COUNTBLANK('Datos Curso'!$C$20:$C$35))), "",(COUNTIF($G19:$V19,"=1")/(16-COUNTBLANK('Datos Curso'!$C$20:$C$35))))</f>
        <v>0</v>
      </c>
      <c r="AE19" s="225">
        <f>IF(ISERROR(COUNTIF($G19:$V19,"=0")/(16-COUNTBLANK('Datos Curso'!$C$20:$C$35))), "",(COUNTIF($G19:$V19,"=0")/(16-COUNTBLANK('Datos Curso'!$C$20:$C$35))))</f>
        <v>0</v>
      </c>
      <c r="AF19" s="141">
        <f t="shared" si="4"/>
        <v>1</v>
      </c>
    </row>
    <row r="20" spans="1:32" ht="26.25" thickBot="1" x14ac:dyDescent="0.3">
      <c r="A20" s="3"/>
      <c r="B20" s="412"/>
      <c r="C20" s="501"/>
      <c r="D20" s="502"/>
      <c r="E20" s="416"/>
      <c r="F20" s="236" t="str">
        <f>Indicadores!F15</f>
        <v>Finaliza sus trabajos y comenta el modo en que solucionó los problemas que se le presentaron, cuando se le pregunta.  (NT2)</v>
      </c>
      <c r="G20" s="143">
        <v>2</v>
      </c>
      <c r="H20" s="143">
        <v>2</v>
      </c>
      <c r="I20" s="143">
        <v>2</v>
      </c>
      <c r="J20" s="143">
        <v>2</v>
      </c>
      <c r="K20" s="319">
        <v>2</v>
      </c>
      <c r="L20" s="319">
        <v>2</v>
      </c>
      <c r="M20" s="319">
        <v>2</v>
      </c>
      <c r="N20" s="319">
        <v>2</v>
      </c>
      <c r="O20" s="319">
        <v>2</v>
      </c>
      <c r="P20" s="319"/>
      <c r="Q20" s="319"/>
      <c r="R20" s="319"/>
      <c r="S20" s="319"/>
      <c r="T20" s="319"/>
      <c r="U20" s="319"/>
      <c r="V20" s="319"/>
      <c r="W20" s="228">
        <f t="shared" si="0"/>
        <v>0</v>
      </c>
      <c r="X20" s="45">
        <f t="shared" si="1"/>
        <v>9</v>
      </c>
      <c r="Y20" s="46">
        <f t="shared" si="2"/>
        <v>0</v>
      </c>
      <c r="Z20" s="47">
        <f t="shared" si="3"/>
        <v>0</v>
      </c>
      <c r="AA20" s="22"/>
      <c r="AB20" s="31">
        <f>IF(ISERROR(COUNTIF($G20:$V20,"=3")/(16-(COUNTBLANK('Datos Curso'!$C$20:$C$35)))),"",(COUNTIF($G20:$V20,"=3")/(16-(COUNTBLANK('Datos Curso'!$C$20:$C$35)))))</f>
        <v>0</v>
      </c>
      <c r="AC20" s="32">
        <f>IF(ISERROR(COUNTIF($G20:$V20,"=2")/(16-COUNTBLANK('Datos Curso'!$C$20:$C$35))),"",(COUNTIF($G20:$V20,"=2")/(16-COUNTBLANK('Datos Curso'!$C$20:$C$35))))</f>
        <v>1</v>
      </c>
      <c r="AD20" s="33">
        <f>IF(ISERROR(COUNTIF($G20:$V20,"=1")/(16-COUNTBLANK('Datos Curso'!$C$20:$C$35))), "",(COUNTIF($G20:$V20,"=1")/(16-COUNTBLANK('Datos Curso'!$C$20:$C$35))))</f>
        <v>0</v>
      </c>
      <c r="AE20" s="230">
        <f>IF(ISERROR(COUNTIF($G20:$V20,"=0")/(16-COUNTBLANK('Datos Curso'!$C$20:$C$35))), "",(COUNTIF($G20:$V20,"=0")/(16-COUNTBLANK('Datos Curso'!$C$20:$C$35))))</f>
        <v>0</v>
      </c>
      <c r="AF20" s="144">
        <f t="shared" si="4"/>
        <v>1</v>
      </c>
    </row>
    <row r="21" spans="1:32" ht="41.25" customHeight="1" x14ac:dyDescent="0.25">
      <c r="A21" s="3"/>
      <c r="B21" s="412"/>
      <c r="C21" s="497" t="str">
        <f>Indicadores!B16</f>
        <v>IDENTIDAD</v>
      </c>
      <c r="D21" s="498"/>
      <c r="E21" s="414" t="str">
        <f>Indicadores!E16</f>
        <v>RECONOCIMIENTO Y APRECIO DE SI MISMO</v>
      </c>
      <c r="F21" s="235" t="str">
        <f>Indicadores!F16</f>
        <v xml:space="preserve">Nombra algunas semejanzas y diferencias entre sus habilidades o conocimientos y las de otras personas. Por ejemplo, “yo corro más rápido que Javier y soy moreno como Francisca”. </v>
      </c>
      <c r="G21" s="139">
        <v>2</v>
      </c>
      <c r="H21" s="139">
        <v>2</v>
      </c>
      <c r="I21" s="139">
        <v>2</v>
      </c>
      <c r="J21" s="139">
        <v>2</v>
      </c>
      <c r="K21" s="317">
        <v>2</v>
      </c>
      <c r="L21" s="317">
        <v>2</v>
      </c>
      <c r="M21" s="317">
        <v>2</v>
      </c>
      <c r="N21" s="317">
        <v>2</v>
      </c>
      <c r="O21" s="317">
        <v>2</v>
      </c>
      <c r="P21" s="317"/>
      <c r="Q21" s="317"/>
      <c r="R21" s="317"/>
      <c r="S21" s="317"/>
      <c r="T21" s="317"/>
      <c r="U21" s="317"/>
      <c r="V21" s="317"/>
      <c r="W21" s="227">
        <f t="shared" si="0"/>
        <v>0</v>
      </c>
      <c r="X21" s="20">
        <f t="shared" si="1"/>
        <v>9</v>
      </c>
      <c r="Y21" s="41">
        <f t="shared" si="2"/>
        <v>0</v>
      </c>
      <c r="Z21" s="21">
        <f t="shared" si="3"/>
        <v>0</v>
      </c>
      <c r="AA21" s="22"/>
      <c r="AB21" s="23">
        <f>IF(ISERROR(COUNTIF($G21:$V21,"=3")/(16-(COUNTBLANK('Datos Curso'!$C$20:$C$35)))),"",(COUNTIF($G21:$V21,"=3")/(16-(COUNTBLANK('Datos Curso'!$C$20:$C$35)))))</f>
        <v>0</v>
      </c>
      <c r="AC21" s="24">
        <f>IF(ISERROR(COUNTIF($G21:$V21,"=2")/(16-COUNTBLANK('Datos Curso'!$C$20:$C$35))),"",(COUNTIF($G21:$V21,"=2")/(16-COUNTBLANK('Datos Curso'!$C$20:$C$35))))</f>
        <v>1</v>
      </c>
      <c r="AD21" s="25">
        <f>IF(ISERROR(COUNTIF($G21:$V21,"=1")/(16-COUNTBLANK('Datos Curso'!$C$20:$C$35))), "",(COUNTIF($G21:$V21,"=1")/(16-COUNTBLANK('Datos Curso'!$C$20:$C$35))))</f>
        <v>0</v>
      </c>
      <c r="AE21" s="229">
        <f>IF(ISERROR(COUNTIF($G21:$V21,"=0")/(16-COUNTBLANK('Datos Curso'!$C$20:$C$35))), "",(COUNTIF($G21:$V21,"=0")/(16-COUNTBLANK('Datos Curso'!$C$20:$C$35))))</f>
        <v>0</v>
      </c>
      <c r="AF21" s="140">
        <f t="shared" si="4"/>
        <v>1</v>
      </c>
    </row>
    <row r="22" spans="1:32" ht="27" customHeight="1" x14ac:dyDescent="0.25">
      <c r="A22" s="3"/>
      <c r="B22" s="412"/>
      <c r="C22" s="499"/>
      <c r="D22" s="500"/>
      <c r="E22" s="415"/>
      <c r="F22" s="234" t="str">
        <f>Indicadores!F17</f>
        <v xml:space="preserve">Menciona algunas características corporales propias de su sexo, comentando qué le gusta de ser hombre o mujer. </v>
      </c>
      <c r="G22" s="142">
        <v>3</v>
      </c>
      <c r="H22" s="142">
        <v>3</v>
      </c>
      <c r="I22" s="142">
        <v>3</v>
      </c>
      <c r="J22" s="142">
        <v>3</v>
      </c>
      <c r="K22" s="318">
        <v>3</v>
      </c>
      <c r="L22" s="318">
        <v>3</v>
      </c>
      <c r="M22" s="318">
        <v>3</v>
      </c>
      <c r="N22" s="318">
        <v>3</v>
      </c>
      <c r="O22" s="318">
        <v>3</v>
      </c>
      <c r="P22" s="318"/>
      <c r="Q22" s="318"/>
      <c r="R22" s="318"/>
      <c r="S22" s="318"/>
      <c r="T22" s="318"/>
      <c r="U22" s="318"/>
      <c r="V22" s="318"/>
      <c r="W22" s="223">
        <f t="shared" si="0"/>
        <v>9</v>
      </c>
      <c r="X22" s="42">
        <f t="shared" si="1"/>
        <v>0</v>
      </c>
      <c r="Y22" s="43">
        <f t="shared" si="2"/>
        <v>0</v>
      </c>
      <c r="Z22" s="44">
        <f t="shared" si="3"/>
        <v>0</v>
      </c>
      <c r="AA22" s="22"/>
      <c r="AB22" s="27">
        <f>IF(ISERROR(COUNTIF($G22:$V22,"=3")/(16-(COUNTBLANK('Datos Curso'!$C$20:$C$35)))),"",(COUNTIF($G22:$V22,"=3")/(16-(COUNTBLANK('Datos Curso'!$C$20:$C$35)))))</f>
        <v>1</v>
      </c>
      <c r="AC22" s="28">
        <f>IF(ISERROR(COUNTIF($G22:$V22,"=2")/(16-COUNTBLANK('Datos Curso'!$C$20:$C$35))),"",(COUNTIF($G22:$V22,"=2")/(16-COUNTBLANK('Datos Curso'!$C$20:$C$35))))</f>
        <v>0</v>
      </c>
      <c r="AD22" s="29">
        <f>IF(ISERROR(COUNTIF($G22:$V22,"=1")/(16-COUNTBLANK('Datos Curso'!$C$20:$C$35))), "",(COUNTIF($G22:$V22,"=1")/(16-COUNTBLANK('Datos Curso'!$C$20:$C$35))))</f>
        <v>0</v>
      </c>
      <c r="AE22" s="225">
        <f>IF(ISERROR(COUNTIF($G22:$V22,"=0")/(16-COUNTBLANK('Datos Curso'!$C$20:$C$35))), "",(COUNTIF($G22:$V22,"=0")/(16-COUNTBLANK('Datos Curso'!$C$20:$C$35))))</f>
        <v>0</v>
      </c>
      <c r="AF22" s="141">
        <f t="shared" si="4"/>
        <v>1</v>
      </c>
    </row>
    <row r="23" spans="1:32" ht="25.5" x14ac:dyDescent="0.25">
      <c r="A23" s="3"/>
      <c r="B23" s="412"/>
      <c r="C23" s="499"/>
      <c r="D23" s="500"/>
      <c r="E23" s="415"/>
      <c r="F23" s="234" t="str">
        <f>Indicadores!F18</f>
        <v xml:space="preserve">Muestra en forma espontánea sus trabajos, comentando lo que más le gusta de ellos. </v>
      </c>
      <c r="G23" s="142">
        <v>3</v>
      </c>
      <c r="H23" s="142">
        <v>3</v>
      </c>
      <c r="I23" s="142">
        <v>3</v>
      </c>
      <c r="J23" s="142">
        <v>3</v>
      </c>
      <c r="K23" s="318">
        <v>3</v>
      </c>
      <c r="L23" s="318">
        <v>3</v>
      </c>
      <c r="M23" s="318">
        <v>3</v>
      </c>
      <c r="N23" s="318">
        <v>3</v>
      </c>
      <c r="O23" s="318">
        <v>3</v>
      </c>
      <c r="P23" s="318"/>
      <c r="Q23" s="318"/>
      <c r="R23" s="318"/>
      <c r="S23" s="318"/>
      <c r="T23" s="318"/>
      <c r="U23" s="318"/>
      <c r="V23" s="318"/>
      <c r="W23" s="223">
        <f t="shared" si="0"/>
        <v>9</v>
      </c>
      <c r="X23" s="42">
        <f t="shared" si="1"/>
        <v>0</v>
      </c>
      <c r="Y23" s="43">
        <f t="shared" si="2"/>
        <v>0</v>
      </c>
      <c r="Z23" s="44">
        <f t="shared" si="3"/>
        <v>0</v>
      </c>
      <c r="AA23" s="22"/>
      <c r="AB23" s="27">
        <f>IF(ISERROR(COUNTIF($G23:$V23,"=3")/(16-(COUNTBLANK('Datos Curso'!$C$20:$C$35)))),"",(COUNTIF($G23:$V23,"=3")/(16-(COUNTBLANK('Datos Curso'!$C$20:$C$35)))))</f>
        <v>1</v>
      </c>
      <c r="AC23" s="28">
        <f>IF(ISERROR(COUNTIF($G23:$V23,"=2")/(16-COUNTBLANK('Datos Curso'!$C$20:$C$35))),"",(COUNTIF($G23:$V23,"=2")/(16-COUNTBLANK('Datos Curso'!$C$20:$C$35))))</f>
        <v>0</v>
      </c>
      <c r="AD23" s="29">
        <f>IF(ISERROR(COUNTIF($G23:$V23,"=1")/(16-COUNTBLANK('Datos Curso'!$C$20:$C$35))), "",(COUNTIF($G23:$V23,"=1")/(16-COUNTBLANK('Datos Curso'!$C$20:$C$35))))</f>
        <v>0</v>
      </c>
      <c r="AE23" s="225">
        <f>IF(ISERROR(COUNTIF($G23:$V23,"=0")/(16-COUNTBLANK('Datos Curso'!$C$20:$C$35))), "",(COUNTIF($G23:$V23,"=0")/(16-COUNTBLANK('Datos Curso'!$C$20:$C$35))))</f>
        <v>0</v>
      </c>
      <c r="AF23" s="141">
        <f t="shared" si="4"/>
        <v>1</v>
      </c>
    </row>
    <row r="24" spans="1:32" ht="39" customHeight="1" thickBot="1" x14ac:dyDescent="0.3">
      <c r="A24" s="3"/>
      <c r="B24" s="412"/>
      <c r="C24" s="499"/>
      <c r="D24" s="500"/>
      <c r="E24" s="416"/>
      <c r="F24" s="236" t="str">
        <f>Indicadores!F19</f>
        <v xml:space="preserve">Realiza comentarios positivos sobre las características que comparte con sus compañeros(as). Por ejemplo, “con mis compañeros somos buenos para decir chistes divertidos”. </v>
      </c>
      <c r="G24" s="231">
        <v>3</v>
      </c>
      <c r="H24" s="231">
        <v>3</v>
      </c>
      <c r="I24" s="231">
        <v>3</v>
      </c>
      <c r="J24" s="231">
        <v>3</v>
      </c>
      <c r="K24" s="320">
        <v>3</v>
      </c>
      <c r="L24" s="320">
        <v>3</v>
      </c>
      <c r="M24" s="320">
        <v>3</v>
      </c>
      <c r="N24" s="320">
        <v>3</v>
      </c>
      <c r="O24" s="320">
        <v>3</v>
      </c>
      <c r="P24" s="319"/>
      <c r="Q24" s="319"/>
      <c r="R24" s="319"/>
      <c r="S24" s="319"/>
      <c r="T24" s="319"/>
      <c r="U24" s="319"/>
      <c r="V24" s="319"/>
      <c r="W24" s="228">
        <f t="shared" si="0"/>
        <v>9</v>
      </c>
      <c r="X24" s="45">
        <f t="shared" si="1"/>
        <v>0</v>
      </c>
      <c r="Y24" s="46">
        <f t="shared" si="2"/>
        <v>0</v>
      </c>
      <c r="Z24" s="47">
        <f t="shared" si="3"/>
        <v>0</v>
      </c>
      <c r="AA24" s="22"/>
      <c r="AB24" s="31">
        <f>IF(ISERROR(COUNTIF($G24:$V24,"=3")/(16-(COUNTBLANK('Datos Curso'!$C$20:$C$35)))),"",(COUNTIF($G24:$V24,"=3")/(16-(COUNTBLANK('Datos Curso'!$C$20:$C$35)))))</f>
        <v>1</v>
      </c>
      <c r="AC24" s="32">
        <f>IF(ISERROR(COUNTIF($G24:$V24,"=2")/(16-COUNTBLANK('Datos Curso'!$C$20:$C$35))),"",(COUNTIF($G24:$V24,"=2")/(16-COUNTBLANK('Datos Curso'!$C$20:$C$35))))</f>
        <v>0</v>
      </c>
      <c r="AD24" s="33">
        <f>IF(ISERROR(COUNTIF($G24:$V24,"=1")/(16-COUNTBLANK('Datos Curso'!$C$20:$C$35))), "",(COUNTIF($G24:$V24,"=1")/(16-COUNTBLANK('Datos Curso'!$C$20:$C$35))))</f>
        <v>0</v>
      </c>
      <c r="AE24" s="230">
        <f>IF(ISERROR(COUNTIF($G24:$V24,"=0")/(16-COUNTBLANK('Datos Curso'!$C$20:$C$35))), "",(COUNTIF($G24:$V24,"=0")/(16-COUNTBLANK('Datos Curso'!$C$20:$C$35))))</f>
        <v>0</v>
      </c>
      <c r="AF24" s="144">
        <f t="shared" si="4"/>
        <v>1</v>
      </c>
    </row>
    <row r="25" spans="1:32" ht="42.75" customHeight="1" x14ac:dyDescent="0.25">
      <c r="A25" s="3"/>
      <c r="B25" s="412"/>
      <c r="C25" s="499"/>
      <c r="D25" s="500"/>
      <c r="E25" s="503" t="str">
        <f>Indicadores!E20</f>
        <v>RECONOCIMIENTO Y EXPRESION DE SENTIMIENTOS</v>
      </c>
      <c r="F25" s="235" t="str">
        <f>Indicadores!F20</f>
        <v xml:space="preserve">Comenta los motivos de su alegría, tristeza, rabia u otros sentimientos. Por ejemplo, dice que está triste porque su perro está enfermo. 
  </v>
      </c>
      <c r="G25" s="232">
        <v>3</v>
      </c>
      <c r="H25" s="232">
        <v>3</v>
      </c>
      <c r="I25" s="232">
        <v>3</v>
      </c>
      <c r="J25" s="232">
        <v>3</v>
      </c>
      <c r="K25" s="321">
        <v>3</v>
      </c>
      <c r="L25" s="321">
        <v>3</v>
      </c>
      <c r="M25" s="321">
        <v>3</v>
      </c>
      <c r="N25" s="321">
        <v>3</v>
      </c>
      <c r="O25" s="321">
        <v>3</v>
      </c>
      <c r="P25" s="317"/>
      <c r="Q25" s="317"/>
      <c r="R25" s="317"/>
      <c r="S25" s="317"/>
      <c r="T25" s="317"/>
      <c r="U25" s="317"/>
      <c r="V25" s="317"/>
      <c r="W25" s="227">
        <f t="shared" si="0"/>
        <v>9</v>
      </c>
      <c r="X25" s="20">
        <f t="shared" si="1"/>
        <v>0</v>
      </c>
      <c r="Y25" s="41">
        <f t="shared" si="2"/>
        <v>0</v>
      </c>
      <c r="Z25" s="21">
        <f t="shared" si="3"/>
        <v>0</v>
      </c>
      <c r="AA25" s="22"/>
      <c r="AB25" s="23">
        <f>IF(ISERROR(COUNTIF($G25:$V25,"=3")/(16-(COUNTBLANK('Datos Curso'!$C$20:$C$35)))),"",(COUNTIF($G25:$V25,"=3")/(16-(COUNTBLANK('Datos Curso'!$C$20:$C$35)))))</f>
        <v>1</v>
      </c>
      <c r="AC25" s="24">
        <f>IF(ISERROR(COUNTIF($G25:$V25,"=2")/(16-COUNTBLANK('Datos Curso'!$C$20:$C$35))),"",(COUNTIF($G25:$V25,"=2")/(16-COUNTBLANK('Datos Curso'!$C$20:$C$35))))</f>
        <v>0</v>
      </c>
      <c r="AD25" s="25">
        <f>IF(ISERROR(COUNTIF($G25:$V25,"=1")/(16-COUNTBLANK('Datos Curso'!$C$20:$C$35))), "",(COUNTIF($G25:$V25,"=1")/(16-COUNTBLANK('Datos Curso'!$C$20:$C$35))))</f>
        <v>0</v>
      </c>
      <c r="AE25" s="229">
        <f>IF(ISERROR(COUNTIF($G25:$V25,"=0")/(16-COUNTBLANK('Datos Curso'!$C$20:$C$35))), "",(COUNTIF($G25:$V25,"=0")/(16-COUNTBLANK('Datos Curso'!$C$20:$C$35))))</f>
        <v>0</v>
      </c>
      <c r="AF25" s="140">
        <f t="shared" si="4"/>
        <v>1</v>
      </c>
    </row>
    <row r="26" spans="1:32" s="101" customFormat="1" ht="38.25" x14ac:dyDescent="0.25">
      <c r="A26" s="3"/>
      <c r="B26" s="412"/>
      <c r="C26" s="499"/>
      <c r="D26" s="500"/>
      <c r="E26" s="504"/>
      <c r="F26" s="234" t="str">
        <f>Indicadores!F21</f>
        <v xml:space="preserve">Menciona algunas emociones de otros o de sí mismo cuando se le pregunta. Por ejemplo, al responder preguntas como ¿qué le pasa a tu compañero que está llorando? </v>
      </c>
      <c r="G26" s="224">
        <v>3</v>
      </c>
      <c r="H26" s="224">
        <v>3</v>
      </c>
      <c r="I26" s="224">
        <v>3</v>
      </c>
      <c r="J26" s="224">
        <v>3</v>
      </c>
      <c r="K26" s="322">
        <v>3</v>
      </c>
      <c r="L26" s="322">
        <v>3</v>
      </c>
      <c r="M26" s="322">
        <v>3</v>
      </c>
      <c r="N26" s="322">
        <v>3</v>
      </c>
      <c r="O26" s="322">
        <v>3</v>
      </c>
      <c r="P26" s="318"/>
      <c r="Q26" s="318"/>
      <c r="R26" s="318"/>
      <c r="S26" s="318"/>
      <c r="T26" s="318"/>
      <c r="U26" s="318"/>
      <c r="V26" s="318"/>
      <c r="W26" s="223">
        <f t="shared" si="0"/>
        <v>9</v>
      </c>
      <c r="X26" s="42">
        <f t="shared" si="1"/>
        <v>0</v>
      </c>
      <c r="Y26" s="43">
        <f t="shared" si="2"/>
        <v>0</v>
      </c>
      <c r="Z26" s="44">
        <f t="shared" si="3"/>
        <v>0</v>
      </c>
      <c r="AA26" s="22"/>
      <c r="AB26" s="27">
        <f>IF(ISERROR(COUNTIF($G26:$V26,"=3")/(16-(COUNTBLANK('Datos Curso'!$C$20:$C$35)))),"",(COUNTIF($G26:$V26,"=3")/(16-(COUNTBLANK('Datos Curso'!$C$20:$C$35)))))</f>
        <v>1</v>
      </c>
      <c r="AC26" s="28">
        <f>IF(ISERROR(COUNTIF($G26:$V26,"=2")/(16-COUNTBLANK('Datos Curso'!$C$20:$C$35))),"",(COUNTIF($G26:$V26,"=2")/(16-COUNTBLANK('Datos Curso'!$C$20:$C$35))))</f>
        <v>0</v>
      </c>
      <c r="AD26" s="29">
        <f>IF(ISERROR(COUNTIF($G26:$V26,"=1")/(16-COUNTBLANK('Datos Curso'!$C$20:$C$35))), "",(COUNTIF($G26:$V26,"=1")/(16-COUNTBLANK('Datos Curso'!$C$20:$C$35))))</f>
        <v>0</v>
      </c>
      <c r="AE26" s="225">
        <f>IF(ISERROR(COUNTIF($G26:$V26,"=0")/(16-COUNTBLANK('Datos Curso'!$C$20:$C$35))), "",(COUNTIF($G26:$V26,"=0")/(16-COUNTBLANK('Datos Curso'!$C$20:$C$35))))</f>
        <v>0</v>
      </c>
      <c r="AF26" s="141">
        <f t="shared" si="4"/>
        <v>1</v>
      </c>
    </row>
    <row r="27" spans="1:32" s="101" customFormat="1" ht="38.25" x14ac:dyDescent="0.25">
      <c r="A27" s="3"/>
      <c r="B27" s="412"/>
      <c r="C27" s="499"/>
      <c r="D27" s="500"/>
      <c r="E27" s="504"/>
      <c r="F27" s="234" t="str">
        <f>Indicadores!F22</f>
        <v xml:space="preserve">Propone actividades o juegos divertidos para él y sus compañeros(as). Por ejemplo, bailar, contar chistes, cantar, celebrar cumpleaños. </v>
      </c>
      <c r="G27" s="224">
        <v>3</v>
      </c>
      <c r="H27" s="224">
        <v>3</v>
      </c>
      <c r="I27" s="224">
        <v>3</v>
      </c>
      <c r="J27" s="224">
        <v>3</v>
      </c>
      <c r="K27" s="322">
        <v>3</v>
      </c>
      <c r="L27" s="322">
        <v>3</v>
      </c>
      <c r="M27" s="322">
        <v>3</v>
      </c>
      <c r="N27" s="322">
        <v>3</v>
      </c>
      <c r="O27" s="322">
        <v>3</v>
      </c>
      <c r="P27" s="318"/>
      <c r="Q27" s="318"/>
      <c r="R27" s="318"/>
      <c r="S27" s="318"/>
      <c r="T27" s="318"/>
      <c r="U27" s="318"/>
      <c r="V27" s="318"/>
      <c r="W27" s="223">
        <f t="shared" si="0"/>
        <v>9</v>
      </c>
      <c r="X27" s="42">
        <f t="shared" si="1"/>
        <v>0</v>
      </c>
      <c r="Y27" s="43">
        <f t="shared" si="2"/>
        <v>0</v>
      </c>
      <c r="Z27" s="44">
        <f t="shared" si="3"/>
        <v>0</v>
      </c>
      <c r="AA27" s="22"/>
      <c r="AB27" s="27">
        <f>IF(ISERROR(COUNTIF($G27:$V27,"=3")/(16-(COUNTBLANK('Datos Curso'!$C$20:$C$35)))),"",(COUNTIF($G27:$V27,"=3")/(16-(COUNTBLANK('Datos Curso'!$C$20:$C$35)))))</f>
        <v>1</v>
      </c>
      <c r="AC27" s="28">
        <f>IF(ISERROR(COUNTIF($G27:$V27,"=2")/(16-COUNTBLANK('Datos Curso'!$C$20:$C$35))),"",(COUNTIF($G27:$V27,"=2")/(16-COUNTBLANK('Datos Curso'!$C$20:$C$35))))</f>
        <v>0</v>
      </c>
      <c r="AD27" s="29">
        <f>IF(ISERROR(COUNTIF($G27:$V27,"=1")/(16-COUNTBLANK('Datos Curso'!$C$20:$C$35))), "",(COUNTIF($G27:$V27,"=1")/(16-COUNTBLANK('Datos Curso'!$C$20:$C$35))))</f>
        <v>0</v>
      </c>
      <c r="AE27" s="225">
        <f>IF(ISERROR(COUNTIF($G27:$V27,"=0")/(16-COUNTBLANK('Datos Curso'!$C$20:$C$35))), "",(COUNTIF($G27:$V27,"=0")/(16-COUNTBLANK('Datos Curso'!$C$20:$C$35))))</f>
        <v>0</v>
      </c>
      <c r="AF27" s="141">
        <f t="shared" si="4"/>
        <v>1</v>
      </c>
    </row>
    <row r="28" spans="1:32" s="101" customFormat="1" ht="25.5" x14ac:dyDescent="0.25">
      <c r="A28" s="3"/>
      <c r="B28" s="412"/>
      <c r="C28" s="499"/>
      <c r="D28" s="500"/>
      <c r="E28" s="504"/>
      <c r="F28" s="234" t="str">
        <f>Indicadores!F23</f>
        <v>Acepta cambiar de actividad aunque esté entretenido, respetando los turnos de sus compañeros. (NT2)</v>
      </c>
      <c r="G28" s="224">
        <v>2</v>
      </c>
      <c r="H28" s="224">
        <v>2</v>
      </c>
      <c r="I28" s="224">
        <v>2</v>
      </c>
      <c r="J28" s="224">
        <v>2</v>
      </c>
      <c r="K28" s="322">
        <v>2</v>
      </c>
      <c r="L28" s="322">
        <v>2</v>
      </c>
      <c r="M28" s="322">
        <v>2</v>
      </c>
      <c r="N28" s="322">
        <v>2</v>
      </c>
      <c r="O28" s="322">
        <v>2</v>
      </c>
      <c r="P28" s="318"/>
      <c r="Q28" s="318"/>
      <c r="R28" s="318"/>
      <c r="S28" s="318"/>
      <c r="T28" s="318"/>
      <c r="U28" s="318"/>
      <c r="V28" s="318"/>
      <c r="W28" s="223">
        <f t="shared" si="0"/>
        <v>0</v>
      </c>
      <c r="X28" s="42">
        <f t="shared" si="1"/>
        <v>9</v>
      </c>
      <c r="Y28" s="43">
        <f t="shared" si="2"/>
        <v>0</v>
      </c>
      <c r="Z28" s="44">
        <f t="shared" si="3"/>
        <v>0</v>
      </c>
      <c r="AA28" s="22"/>
      <c r="AB28" s="27">
        <f>IF(ISERROR(COUNTIF($G28:$V28,"=3")/(16-(COUNTBLANK('Datos Curso'!$C$20:$C$35)))),"",(COUNTIF($G28:$V28,"=3")/(16-(COUNTBLANK('Datos Curso'!$C$20:$C$35)))))</f>
        <v>0</v>
      </c>
      <c r="AC28" s="28">
        <f>IF(ISERROR(COUNTIF($G28:$V28,"=2")/(16-COUNTBLANK('Datos Curso'!$C$20:$C$35))),"",(COUNTIF($G28:$V28,"=2")/(16-COUNTBLANK('Datos Curso'!$C$20:$C$35))))</f>
        <v>1</v>
      </c>
      <c r="AD28" s="29">
        <f>IF(ISERROR(COUNTIF($G28:$V28,"=1")/(16-COUNTBLANK('Datos Curso'!$C$20:$C$35))), "",(COUNTIF($G28:$V28,"=1")/(16-COUNTBLANK('Datos Curso'!$C$20:$C$35))))</f>
        <v>0</v>
      </c>
      <c r="AE28" s="225">
        <f>IF(ISERROR(COUNTIF($G28:$V28,"=0")/(16-COUNTBLANK('Datos Curso'!$C$20:$C$35))), "",(COUNTIF($G28:$V28,"=0")/(16-COUNTBLANK('Datos Curso'!$C$20:$C$35))))</f>
        <v>0</v>
      </c>
      <c r="AF28" s="141">
        <f t="shared" ref="AF28:AF37" si="5">SUM(AB28:AE28)</f>
        <v>1</v>
      </c>
    </row>
    <row r="29" spans="1:32" s="101" customFormat="1" ht="26.25" thickBot="1" x14ac:dyDescent="0.3">
      <c r="A29" s="3"/>
      <c r="B29" s="412"/>
      <c r="C29" s="501"/>
      <c r="D29" s="502"/>
      <c r="E29" s="505"/>
      <c r="F29" s="236" t="str">
        <f>Indicadores!F24</f>
        <v>Ayuda a un(a) compañero(a) que tiene un problema, apoyándolo con palabras o gestos de cariño. (NT2)</v>
      </c>
      <c r="G29" s="231">
        <v>2</v>
      </c>
      <c r="H29" s="231">
        <v>2</v>
      </c>
      <c r="I29" s="231">
        <v>2</v>
      </c>
      <c r="J29" s="231">
        <v>2</v>
      </c>
      <c r="K29" s="320">
        <v>2</v>
      </c>
      <c r="L29" s="320">
        <v>2</v>
      </c>
      <c r="M29" s="320">
        <v>2</v>
      </c>
      <c r="N29" s="320">
        <v>2</v>
      </c>
      <c r="O29" s="320">
        <v>2</v>
      </c>
      <c r="P29" s="319"/>
      <c r="Q29" s="319"/>
      <c r="R29" s="319"/>
      <c r="S29" s="319"/>
      <c r="T29" s="319"/>
      <c r="U29" s="319"/>
      <c r="V29" s="319"/>
      <c r="W29" s="228">
        <f t="shared" si="0"/>
        <v>0</v>
      </c>
      <c r="X29" s="45">
        <f t="shared" si="1"/>
        <v>9</v>
      </c>
      <c r="Y29" s="46">
        <f t="shared" si="2"/>
        <v>0</v>
      </c>
      <c r="Z29" s="47">
        <f t="shared" si="3"/>
        <v>0</v>
      </c>
      <c r="AA29" s="22"/>
      <c r="AB29" s="31">
        <f>IF(ISERROR(COUNTIF($G29:$V29,"=3")/(16-(COUNTBLANK('Datos Curso'!$C$20:$C$35)))),"",(COUNTIF($G29:$V29,"=3")/(16-(COUNTBLANK('Datos Curso'!$C$20:$C$35)))))</f>
        <v>0</v>
      </c>
      <c r="AC29" s="32">
        <f>IF(ISERROR(COUNTIF($G29:$V29,"=2")/(16-COUNTBLANK('Datos Curso'!$C$20:$C$35))),"",(COUNTIF($G29:$V29,"=2")/(16-COUNTBLANK('Datos Curso'!$C$20:$C$35))))</f>
        <v>1</v>
      </c>
      <c r="AD29" s="33">
        <f>IF(ISERROR(COUNTIF($G29:$V29,"=1")/(16-COUNTBLANK('Datos Curso'!$C$20:$C$35))), "",(COUNTIF($G29:$V29,"=1")/(16-COUNTBLANK('Datos Curso'!$C$20:$C$35))))</f>
        <v>0</v>
      </c>
      <c r="AE29" s="230">
        <f>IF(ISERROR(COUNTIF($G29:$V29,"=0")/(16-COUNTBLANK('Datos Curso'!$C$20:$C$35))), "",(COUNTIF($G29:$V29,"=0")/(16-COUNTBLANK('Datos Curso'!$C$20:$C$35))))</f>
        <v>0</v>
      </c>
      <c r="AF29" s="144">
        <f t="shared" si="5"/>
        <v>1</v>
      </c>
    </row>
    <row r="30" spans="1:32" s="101" customFormat="1" ht="30.75" customHeight="1" x14ac:dyDescent="0.25">
      <c r="A30" s="3"/>
      <c r="B30" s="412"/>
      <c r="C30" s="497" t="str">
        <f>Indicadores!B25</f>
        <v>CONVIVENCIA</v>
      </c>
      <c r="D30" s="498"/>
      <c r="E30" s="503" t="str">
        <f>Indicadores!E25</f>
        <v>INTERACCION SOCIAL</v>
      </c>
      <c r="F30" s="235" t="str">
        <f>Indicadores!F25</f>
        <v>Comparte sus materiales y respeta turnos al jugar con sus compañeros(as).</v>
      </c>
      <c r="G30" s="232">
        <v>2</v>
      </c>
      <c r="H30" s="232">
        <v>2</v>
      </c>
      <c r="I30" s="232">
        <v>2</v>
      </c>
      <c r="J30" s="232">
        <v>2</v>
      </c>
      <c r="K30" s="321">
        <v>2</v>
      </c>
      <c r="L30" s="321">
        <v>2</v>
      </c>
      <c r="M30" s="321">
        <v>2</v>
      </c>
      <c r="N30" s="321">
        <v>2</v>
      </c>
      <c r="O30" s="321">
        <v>2</v>
      </c>
      <c r="P30" s="317"/>
      <c r="Q30" s="317"/>
      <c r="R30" s="317"/>
      <c r="S30" s="317"/>
      <c r="T30" s="317"/>
      <c r="U30" s="317"/>
      <c r="V30" s="317"/>
      <c r="W30" s="227">
        <f t="shared" si="0"/>
        <v>0</v>
      </c>
      <c r="X30" s="20">
        <f t="shared" si="1"/>
        <v>9</v>
      </c>
      <c r="Y30" s="41">
        <f t="shared" si="2"/>
        <v>0</v>
      </c>
      <c r="Z30" s="21">
        <f t="shared" si="3"/>
        <v>0</v>
      </c>
      <c r="AA30" s="22"/>
      <c r="AB30" s="23">
        <f>IF(ISERROR(COUNTIF($G30:$V30,"=3")/(16-(COUNTBLANK('Datos Curso'!$C$20:$C$35)))),"",(COUNTIF($G30:$V30,"=3")/(16-(COUNTBLANK('Datos Curso'!$C$20:$C$35)))))</f>
        <v>0</v>
      </c>
      <c r="AC30" s="24">
        <f>IF(ISERROR(COUNTIF($G30:$V30,"=2")/(16-COUNTBLANK('Datos Curso'!$C$20:$C$35))),"",(COUNTIF($G30:$V30,"=2")/(16-COUNTBLANK('Datos Curso'!$C$20:$C$35))))</f>
        <v>1</v>
      </c>
      <c r="AD30" s="25">
        <f>IF(ISERROR(COUNTIF($G30:$V30,"=1")/(16-COUNTBLANK('Datos Curso'!$C$20:$C$35))), "",(COUNTIF($G30:$V30,"=1")/(16-COUNTBLANK('Datos Curso'!$C$20:$C$35))))</f>
        <v>0</v>
      </c>
      <c r="AE30" s="229">
        <f>IF(ISERROR(COUNTIF($G30:$V30,"=0")/(16-COUNTBLANK('Datos Curso'!$C$20:$C$35))), "",(COUNTIF($G30:$V30,"=0")/(16-COUNTBLANK('Datos Curso'!$C$20:$C$35))))</f>
        <v>0</v>
      </c>
      <c r="AF30" s="140">
        <f t="shared" si="5"/>
        <v>1</v>
      </c>
    </row>
    <row r="31" spans="1:32" s="101" customFormat="1" ht="38.25" x14ac:dyDescent="0.25">
      <c r="A31" s="3"/>
      <c r="B31" s="412"/>
      <c r="C31" s="499"/>
      <c r="D31" s="500"/>
      <c r="E31" s="504"/>
      <c r="F31" s="234" t="str">
        <f>Indicadores!F26</f>
        <v xml:space="preserve">Participa en juegos o actividades con niños y niñas que empieza a conocer, cuando lo invitan. Por ejemplo, participa en rondas con niños y niñas de otro curso </v>
      </c>
      <c r="G31" s="224">
        <v>2</v>
      </c>
      <c r="H31" s="224">
        <v>2</v>
      </c>
      <c r="I31" s="224">
        <v>2</v>
      </c>
      <c r="J31" s="224">
        <v>2</v>
      </c>
      <c r="K31" s="322">
        <v>2</v>
      </c>
      <c r="L31" s="322">
        <v>2</v>
      </c>
      <c r="M31" s="322">
        <v>2</v>
      </c>
      <c r="N31" s="322">
        <v>2</v>
      </c>
      <c r="O31" s="322">
        <v>2</v>
      </c>
      <c r="P31" s="318"/>
      <c r="Q31" s="318"/>
      <c r="R31" s="318"/>
      <c r="S31" s="318"/>
      <c r="T31" s="318"/>
      <c r="U31" s="318"/>
      <c r="V31" s="318"/>
      <c r="W31" s="223">
        <f t="shared" si="0"/>
        <v>0</v>
      </c>
      <c r="X31" s="42">
        <f t="shared" si="1"/>
        <v>9</v>
      </c>
      <c r="Y31" s="43">
        <f t="shared" si="2"/>
        <v>0</v>
      </c>
      <c r="Z31" s="44">
        <f t="shared" si="3"/>
        <v>0</v>
      </c>
      <c r="AA31" s="22"/>
      <c r="AB31" s="27">
        <f>IF(ISERROR(COUNTIF($G31:$V31,"=3")/(16-(COUNTBLANK('Datos Curso'!$C$20:$C$35)))),"",(COUNTIF($G31:$V31,"=3")/(16-(COUNTBLANK('Datos Curso'!$C$20:$C$35)))))</f>
        <v>0</v>
      </c>
      <c r="AC31" s="28">
        <f>IF(ISERROR(COUNTIF($G31:$V31,"=2")/(16-COUNTBLANK('Datos Curso'!$C$20:$C$35))),"",(COUNTIF($G31:$V31,"=2")/(16-COUNTBLANK('Datos Curso'!$C$20:$C$35))))</f>
        <v>1</v>
      </c>
      <c r="AD31" s="29">
        <f>IF(ISERROR(COUNTIF($G31:$V31,"=1")/(16-COUNTBLANK('Datos Curso'!$C$20:$C$35))), "",(COUNTIF($G31:$V31,"=1")/(16-COUNTBLANK('Datos Curso'!$C$20:$C$35))))</f>
        <v>0</v>
      </c>
      <c r="AE31" s="225">
        <f>IF(ISERROR(COUNTIF($G31:$V31,"=0")/(16-COUNTBLANK('Datos Curso'!$C$20:$C$35))), "",(COUNTIF($G31:$V31,"=0")/(16-COUNTBLANK('Datos Curso'!$C$20:$C$35))))</f>
        <v>0</v>
      </c>
      <c r="AF31" s="141">
        <f t="shared" si="5"/>
        <v>1</v>
      </c>
    </row>
    <row r="32" spans="1:32" s="101" customFormat="1" ht="25.5" x14ac:dyDescent="0.25">
      <c r="A32" s="3"/>
      <c r="B32" s="412"/>
      <c r="C32" s="499"/>
      <c r="D32" s="500"/>
      <c r="E32" s="504"/>
      <c r="F32" s="234" t="str">
        <f>Indicadores!F27</f>
        <v xml:space="preserve">Nombra las características de algunas celebraciones, costumbres o entretenciones que practican en su familia. </v>
      </c>
      <c r="G32" s="224">
        <v>1</v>
      </c>
      <c r="H32" s="224">
        <v>1</v>
      </c>
      <c r="I32" s="224">
        <v>1</v>
      </c>
      <c r="J32" s="224">
        <v>1</v>
      </c>
      <c r="K32" s="322">
        <v>1</v>
      </c>
      <c r="L32" s="322">
        <v>1</v>
      </c>
      <c r="M32" s="322">
        <v>1</v>
      </c>
      <c r="N32" s="322">
        <v>1</v>
      </c>
      <c r="O32" s="322">
        <v>1</v>
      </c>
      <c r="P32" s="318"/>
      <c r="Q32" s="318"/>
      <c r="R32" s="318"/>
      <c r="S32" s="318"/>
      <c r="T32" s="318"/>
      <c r="U32" s="318"/>
      <c r="V32" s="318"/>
      <c r="W32" s="223">
        <f t="shared" si="0"/>
        <v>0</v>
      </c>
      <c r="X32" s="42">
        <f t="shared" si="1"/>
        <v>0</v>
      </c>
      <c r="Y32" s="43">
        <f t="shared" si="2"/>
        <v>9</v>
      </c>
      <c r="Z32" s="44">
        <f t="shared" si="3"/>
        <v>0</v>
      </c>
      <c r="AA32" s="22"/>
      <c r="AB32" s="27">
        <f>IF(ISERROR(COUNTIF($G32:$V32,"=3")/(16-(COUNTBLANK('Datos Curso'!$C$20:$C$35)))),"",(COUNTIF($G32:$V32,"=3")/(16-(COUNTBLANK('Datos Curso'!$C$20:$C$35)))))</f>
        <v>0</v>
      </c>
      <c r="AC32" s="28">
        <f>IF(ISERROR(COUNTIF($G32:$V32,"=2")/(16-COUNTBLANK('Datos Curso'!$C$20:$C$35))),"",(COUNTIF($G32:$V32,"=2")/(16-COUNTBLANK('Datos Curso'!$C$20:$C$35))))</f>
        <v>0</v>
      </c>
      <c r="AD32" s="29">
        <f>IF(ISERROR(COUNTIF($G32:$V32,"=1")/(16-COUNTBLANK('Datos Curso'!$C$20:$C$35))), "",(COUNTIF($G32:$V32,"=1")/(16-COUNTBLANK('Datos Curso'!$C$20:$C$35))))</f>
        <v>1</v>
      </c>
      <c r="AE32" s="225">
        <f>IF(ISERROR(COUNTIF($G32:$V32,"=0")/(16-COUNTBLANK('Datos Curso'!$C$20:$C$35))), "",(COUNTIF($G32:$V32,"=0")/(16-COUNTBLANK('Datos Curso'!$C$20:$C$35))))</f>
        <v>0</v>
      </c>
      <c r="AF32" s="141">
        <f t="shared" si="5"/>
        <v>1</v>
      </c>
    </row>
    <row r="33" spans="1:32" s="101" customFormat="1" ht="25.5" x14ac:dyDescent="0.25">
      <c r="A33" s="3"/>
      <c r="B33" s="412"/>
      <c r="C33" s="499"/>
      <c r="D33" s="500"/>
      <c r="E33" s="504"/>
      <c r="F33" s="234" t="str">
        <f>Indicadores!F28</f>
        <v>Sigue las reglas acordadas en juegos y competencias de equipos.  (NT2)</v>
      </c>
      <c r="G33" s="224">
        <v>1</v>
      </c>
      <c r="H33" s="224">
        <v>1</v>
      </c>
      <c r="I33" s="224">
        <v>1</v>
      </c>
      <c r="J33" s="224">
        <v>1</v>
      </c>
      <c r="K33" s="322">
        <v>1</v>
      </c>
      <c r="L33" s="322">
        <v>1</v>
      </c>
      <c r="M33" s="322">
        <v>1</v>
      </c>
      <c r="N33" s="322">
        <v>1</v>
      </c>
      <c r="O33" s="322">
        <v>1</v>
      </c>
      <c r="P33" s="318"/>
      <c r="Q33" s="318"/>
      <c r="R33" s="318"/>
      <c r="S33" s="318"/>
      <c r="T33" s="318"/>
      <c r="U33" s="318"/>
      <c r="V33" s="318"/>
      <c r="W33" s="223">
        <f t="shared" si="0"/>
        <v>0</v>
      </c>
      <c r="X33" s="42">
        <f t="shared" si="1"/>
        <v>0</v>
      </c>
      <c r="Y33" s="43">
        <f t="shared" si="2"/>
        <v>9</v>
      </c>
      <c r="Z33" s="44">
        <f t="shared" si="3"/>
        <v>0</v>
      </c>
      <c r="AA33" s="22"/>
      <c r="AB33" s="27">
        <f>IF(ISERROR(COUNTIF($G33:$V33,"=3")/(16-(COUNTBLANK('Datos Curso'!$C$20:$C$35)))),"",(COUNTIF($G33:$V33,"=3")/(16-(COUNTBLANK('Datos Curso'!$C$20:$C$35)))))</f>
        <v>0</v>
      </c>
      <c r="AC33" s="28">
        <f>IF(ISERROR(COUNTIF($G33:$V33,"=2")/(16-COUNTBLANK('Datos Curso'!$C$20:$C$35))),"",(COUNTIF($G33:$V33,"=2")/(16-COUNTBLANK('Datos Curso'!$C$20:$C$35))))</f>
        <v>0</v>
      </c>
      <c r="AD33" s="29">
        <f>IF(ISERROR(COUNTIF($G33:$V33,"=1")/(16-COUNTBLANK('Datos Curso'!$C$20:$C$35))), "",(COUNTIF($G33:$V33,"=1")/(16-COUNTBLANK('Datos Curso'!$C$20:$C$35))))</f>
        <v>1</v>
      </c>
      <c r="AE33" s="225">
        <f>IF(ISERROR(COUNTIF($G33:$V33,"=0")/(16-COUNTBLANK('Datos Curso'!$C$20:$C$35))), "",(COUNTIF($G33:$V33,"=0")/(16-COUNTBLANK('Datos Curso'!$C$20:$C$35))))</f>
        <v>0</v>
      </c>
      <c r="AF33" s="141">
        <f t="shared" si="5"/>
        <v>1</v>
      </c>
    </row>
    <row r="34" spans="1:32" s="101" customFormat="1" ht="39" thickBot="1" x14ac:dyDescent="0.3">
      <c r="A34" s="3"/>
      <c r="B34" s="412"/>
      <c r="C34" s="499"/>
      <c r="D34" s="500"/>
      <c r="E34" s="505"/>
      <c r="F34" s="236" t="str">
        <f>Indicadores!F29</f>
        <v>Conversa con personas que trabajan en la escuela, que no le son familiares. Por ejemplo, “¿cómo se llama usted?”, “¿qué hace en la escuela?”.( NT2 )</v>
      </c>
      <c r="G34" s="231">
        <v>1</v>
      </c>
      <c r="H34" s="231">
        <v>1</v>
      </c>
      <c r="I34" s="231">
        <v>1</v>
      </c>
      <c r="J34" s="231">
        <v>1</v>
      </c>
      <c r="K34" s="320">
        <v>1</v>
      </c>
      <c r="L34" s="320">
        <v>1</v>
      </c>
      <c r="M34" s="320">
        <v>1</v>
      </c>
      <c r="N34" s="320">
        <v>1</v>
      </c>
      <c r="O34" s="320">
        <v>1</v>
      </c>
      <c r="P34" s="319"/>
      <c r="Q34" s="319"/>
      <c r="R34" s="319"/>
      <c r="S34" s="319"/>
      <c r="T34" s="319"/>
      <c r="U34" s="319"/>
      <c r="V34" s="319"/>
      <c r="W34" s="228">
        <f t="shared" si="0"/>
        <v>0</v>
      </c>
      <c r="X34" s="45">
        <f t="shared" si="1"/>
        <v>0</v>
      </c>
      <c r="Y34" s="46">
        <f t="shared" si="2"/>
        <v>9</v>
      </c>
      <c r="Z34" s="47">
        <f t="shared" si="3"/>
        <v>0</v>
      </c>
      <c r="AA34" s="22"/>
      <c r="AB34" s="31">
        <f>IF(ISERROR(COUNTIF($G34:$V34,"=3")/(16-(COUNTBLANK('Datos Curso'!$C$20:$C$35)))),"",(COUNTIF($G34:$V34,"=3")/(16-(COUNTBLANK('Datos Curso'!$C$20:$C$35)))))</f>
        <v>0</v>
      </c>
      <c r="AC34" s="32">
        <f>IF(ISERROR(COUNTIF($G34:$V34,"=2")/(16-COUNTBLANK('Datos Curso'!$C$20:$C$35))),"",(COUNTIF($G34:$V34,"=2")/(16-COUNTBLANK('Datos Curso'!$C$20:$C$35))))</f>
        <v>0</v>
      </c>
      <c r="AD34" s="33">
        <f>IF(ISERROR(COUNTIF($G34:$V34,"=1")/(16-COUNTBLANK('Datos Curso'!$C$20:$C$35))), "",(COUNTIF($G34:$V34,"=1")/(16-COUNTBLANK('Datos Curso'!$C$20:$C$35))))</f>
        <v>1</v>
      </c>
      <c r="AE34" s="230">
        <f>IF(ISERROR(COUNTIF($G34:$V34,"=0")/(16-COUNTBLANK('Datos Curso'!$C$20:$C$35))), "",(COUNTIF($G34:$V34,"=0")/(16-COUNTBLANK('Datos Curso'!$C$20:$C$35))))</f>
        <v>0</v>
      </c>
      <c r="AF34" s="144">
        <f t="shared" si="5"/>
        <v>1</v>
      </c>
    </row>
    <row r="35" spans="1:32" s="101" customFormat="1" ht="45.75" customHeight="1" x14ac:dyDescent="0.25">
      <c r="A35" s="3"/>
      <c r="B35" s="412"/>
      <c r="C35" s="499"/>
      <c r="D35" s="500"/>
      <c r="E35" s="503" t="str">
        <f>Indicadores!E30</f>
        <v>FORMACION VALORICA</v>
      </c>
      <c r="F35" s="235" t="str">
        <f>Indicadores!F30</f>
        <v xml:space="preserve">Cumple las normas establecidas por el grupo. Por ejemplo, levanta la mano antes de hablar o espera en silencio cuando un compañero habla. </v>
      </c>
      <c r="G35" s="232">
        <v>1</v>
      </c>
      <c r="H35" s="232">
        <v>1</v>
      </c>
      <c r="I35" s="232">
        <v>1</v>
      </c>
      <c r="J35" s="232">
        <v>1</v>
      </c>
      <c r="K35" s="321">
        <v>1</v>
      </c>
      <c r="L35" s="321">
        <v>1</v>
      </c>
      <c r="M35" s="321">
        <v>1</v>
      </c>
      <c r="N35" s="321">
        <v>1</v>
      </c>
      <c r="O35" s="321">
        <v>1</v>
      </c>
      <c r="P35" s="317"/>
      <c r="Q35" s="317"/>
      <c r="R35" s="317"/>
      <c r="S35" s="317"/>
      <c r="T35" s="317"/>
      <c r="U35" s="317"/>
      <c r="V35" s="317"/>
      <c r="W35" s="227">
        <f t="shared" si="0"/>
        <v>0</v>
      </c>
      <c r="X35" s="20">
        <f t="shared" si="1"/>
        <v>0</v>
      </c>
      <c r="Y35" s="41">
        <f t="shared" si="2"/>
        <v>9</v>
      </c>
      <c r="Z35" s="21">
        <f t="shared" si="3"/>
        <v>0</v>
      </c>
      <c r="AA35" s="22"/>
      <c r="AB35" s="23">
        <f>IF(ISERROR(COUNTIF($G35:$V35,"=3")/(16-(COUNTBLANK('Datos Curso'!$C$20:$C$35)))),"",(COUNTIF($G35:$V35,"=3")/(16-(COUNTBLANK('Datos Curso'!$C$20:$C$35)))))</f>
        <v>0</v>
      </c>
      <c r="AC35" s="24">
        <f>IF(ISERROR(COUNTIF($G35:$V35,"=2")/(16-COUNTBLANK('Datos Curso'!$C$20:$C$35))),"",(COUNTIF($G35:$V35,"=2")/(16-COUNTBLANK('Datos Curso'!$C$20:$C$35))))</f>
        <v>0</v>
      </c>
      <c r="AD35" s="25">
        <f>IF(ISERROR(COUNTIF($G35:$V35,"=1")/(16-COUNTBLANK('Datos Curso'!$C$20:$C$35))), "",(COUNTIF($G35:$V35,"=1")/(16-COUNTBLANK('Datos Curso'!$C$20:$C$35))))</f>
        <v>1</v>
      </c>
      <c r="AE35" s="229">
        <f>IF(ISERROR(COUNTIF($G35:$V35,"=0")/(16-COUNTBLANK('Datos Curso'!$C$20:$C$35))), "",(COUNTIF($G35:$V35,"=0")/(16-COUNTBLANK('Datos Curso'!$C$20:$C$35))))</f>
        <v>0</v>
      </c>
      <c r="AF35" s="140">
        <f t="shared" si="5"/>
        <v>1</v>
      </c>
    </row>
    <row r="36" spans="1:32" s="101" customFormat="1" ht="25.5" x14ac:dyDescent="0.25">
      <c r="A36" s="3"/>
      <c r="B36" s="412"/>
      <c r="C36" s="499"/>
      <c r="D36" s="500"/>
      <c r="E36" s="504"/>
      <c r="F36" s="234" t="str">
        <f>Indicadores!F31</f>
        <v xml:space="preserve">Comenta costumbres de otras culturas que llaman su atención. Por ejemplo, “en Chiloé las casas están sobre el agua”. </v>
      </c>
      <c r="G36" s="224">
        <v>1</v>
      </c>
      <c r="H36" s="224">
        <v>1</v>
      </c>
      <c r="I36" s="224">
        <v>1</v>
      </c>
      <c r="J36" s="224">
        <v>1</v>
      </c>
      <c r="K36" s="322">
        <v>1</v>
      </c>
      <c r="L36" s="322">
        <v>1</v>
      </c>
      <c r="M36" s="322">
        <v>1</v>
      </c>
      <c r="N36" s="322">
        <v>1</v>
      </c>
      <c r="O36" s="322">
        <v>1</v>
      </c>
      <c r="P36" s="318"/>
      <c r="Q36" s="318"/>
      <c r="R36" s="318"/>
      <c r="S36" s="318"/>
      <c r="T36" s="318"/>
      <c r="U36" s="318"/>
      <c r="V36" s="318"/>
      <c r="W36" s="223">
        <f t="shared" si="0"/>
        <v>0</v>
      </c>
      <c r="X36" s="42">
        <f t="shared" si="1"/>
        <v>0</v>
      </c>
      <c r="Y36" s="43">
        <f t="shared" si="2"/>
        <v>9</v>
      </c>
      <c r="Z36" s="44">
        <f t="shared" si="3"/>
        <v>0</v>
      </c>
      <c r="AA36" s="22"/>
      <c r="AB36" s="27">
        <f>IF(ISERROR(COUNTIF($G36:$V36,"=3")/(16-(COUNTBLANK('Datos Curso'!$C$20:$C$35)))),"",(COUNTIF($G36:$V36,"=3")/(16-(COUNTBLANK('Datos Curso'!$C$20:$C$35)))))</f>
        <v>0</v>
      </c>
      <c r="AC36" s="28">
        <f>IF(ISERROR(COUNTIF($G36:$V36,"=2")/(16-COUNTBLANK('Datos Curso'!$C$20:$C$35))),"",(COUNTIF($G36:$V36,"=2")/(16-COUNTBLANK('Datos Curso'!$C$20:$C$35))))</f>
        <v>0</v>
      </c>
      <c r="AD36" s="29">
        <f>IF(ISERROR(COUNTIF($G36:$V36,"=1")/(16-COUNTBLANK('Datos Curso'!$C$20:$C$35))), "",(COUNTIF($G36:$V36,"=1")/(16-COUNTBLANK('Datos Curso'!$C$20:$C$35))))</f>
        <v>1</v>
      </c>
      <c r="AE36" s="225">
        <f>IF(ISERROR(COUNTIF($G36:$V36,"=0")/(16-COUNTBLANK('Datos Curso'!$C$20:$C$35))), "",(COUNTIF($G36:$V36,"=0")/(16-COUNTBLANK('Datos Curso'!$C$20:$C$35))))</f>
        <v>0</v>
      </c>
      <c r="AF36" s="141">
        <f t="shared" si="5"/>
        <v>1</v>
      </c>
    </row>
    <row r="37" spans="1:32" s="101" customFormat="1" ht="39" thickBot="1" x14ac:dyDescent="0.3">
      <c r="A37" s="3"/>
      <c r="B37" s="413"/>
      <c r="C37" s="501"/>
      <c r="D37" s="502"/>
      <c r="E37" s="505"/>
      <c r="F37" s="236" t="str">
        <f>Indicadores!F32</f>
        <v>Comenta por qué una norma es importante para la convivencia del grupo. Por ejemplo, “hay que dejar la silla ordenada para que los demás puedan pasar”.  (NT2)</v>
      </c>
      <c r="G37" s="231">
        <v>1</v>
      </c>
      <c r="H37" s="231">
        <v>1</v>
      </c>
      <c r="I37" s="231">
        <v>1</v>
      </c>
      <c r="J37" s="231">
        <v>1</v>
      </c>
      <c r="K37" s="320">
        <v>1</v>
      </c>
      <c r="L37" s="320">
        <v>1</v>
      </c>
      <c r="M37" s="320">
        <v>1</v>
      </c>
      <c r="N37" s="320">
        <v>1</v>
      </c>
      <c r="O37" s="320">
        <v>1</v>
      </c>
      <c r="P37" s="319"/>
      <c r="Q37" s="319"/>
      <c r="R37" s="319"/>
      <c r="S37" s="319"/>
      <c r="T37" s="319"/>
      <c r="U37" s="319"/>
      <c r="V37" s="319"/>
      <c r="W37" s="228">
        <f t="shared" si="0"/>
        <v>0</v>
      </c>
      <c r="X37" s="45">
        <f t="shared" si="1"/>
        <v>0</v>
      </c>
      <c r="Y37" s="46">
        <f t="shared" si="2"/>
        <v>9</v>
      </c>
      <c r="Z37" s="47">
        <f t="shared" si="3"/>
        <v>0</v>
      </c>
      <c r="AA37" s="22"/>
      <c r="AB37" s="31">
        <f>IF(ISERROR(COUNTIF($G37:$V37,"=3")/(16-(COUNTBLANK('Datos Curso'!$C$20:$C$35)))),"",(COUNTIF($G37:$V37,"=3")/(16-(COUNTBLANK('Datos Curso'!$C$20:$C$35)))))</f>
        <v>0</v>
      </c>
      <c r="AC37" s="32">
        <f>IF(ISERROR(COUNTIF($G37:$V37,"=2")/(16-COUNTBLANK('Datos Curso'!$C$20:$C$35))),"",(COUNTIF($G37:$V37,"=2")/(16-COUNTBLANK('Datos Curso'!$C$20:$C$35))))</f>
        <v>0</v>
      </c>
      <c r="AD37" s="33">
        <f>IF(ISERROR(COUNTIF($G37:$V37,"=1")/(16-COUNTBLANK('Datos Curso'!$C$20:$C$35))), "",(COUNTIF($G37:$V37,"=1")/(16-COUNTBLANK('Datos Curso'!$C$20:$C$35))))</f>
        <v>1</v>
      </c>
      <c r="AE37" s="230">
        <f>IF(ISERROR(COUNTIF($G37:$V37,"=0")/(16-COUNTBLANK('Datos Curso'!$C$20:$C$35))), "",(COUNTIF($G37:$V37,"=0")/(16-COUNTBLANK('Datos Curso'!$C$20:$C$35))))</f>
        <v>0</v>
      </c>
      <c r="AF37" s="144">
        <f t="shared" si="5"/>
        <v>1</v>
      </c>
    </row>
    <row r="38" spans="1:32" ht="15.75" thickBot="1" x14ac:dyDescent="0.3">
      <c r="A38" s="22"/>
      <c r="B38" s="34"/>
      <c r="C38" s="34"/>
      <c r="D38" s="34"/>
      <c r="E38" s="35"/>
      <c r="F38" s="36"/>
      <c r="G38" s="37"/>
      <c r="H38" s="37"/>
      <c r="I38" s="37"/>
      <c r="J38" s="37"/>
      <c r="K38" s="145"/>
      <c r="L38" s="145"/>
      <c r="M38" s="145"/>
      <c r="N38" s="145"/>
      <c r="O38" s="145"/>
      <c r="P38" s="145"/>
      <c r="Q38" s="145"/>
      <c r="R38" s="145"/>
      <c r="S38" s="145"/>
      <c r="T38" s="145"/>
      <c r="U38" s="145"/>
      <c r="V38" s="146"/>
      <c r="W38" s="38"/>
      <c r="X38" s="38"/>
      <c r="Y38" s="38"/>
      <c r="Z38" s="38"/>
      <c r="AA38" s="39"/>
      <c r="AB38" s="40"/>
      <c r="AC38" s="40"/>
      <c r="AD38" s="40"/>
      <c r="AE38" s="40"/>
      <c r="AF38" s="39"/>
    </row>
    <row r="39" spans="1:32" ht="39" customHeight="1" x14ac:dyDescent="0.25">
      <c r="A39" s="3"/>
      <c r="B39" s="423" t="str">
        <f>Indicadores!B34</f>
        <v>AMBITO: COMUNICACIÓN</v>
      </c>
      <c r="C39" s="437" t="str">
        <f>Indicadores!B38</f>
        <v>LENGUAJE VERBAL</v>
      </c>
      <c r="D39" s="438"/>
      <c r="E39" s="426" t="str">
        <f>Indicadores!E38</f>
        <v>COMUNICACIÓN ORAL</v>
      </c>
      <c r="F39" s="237" t="str">
        <f>Indicadores!F38</f>
        <v xml:space="preserve">Se expresa oralmente con frases cortas de estructura convencional, incorporando palabras nuevas. Por ejemplo, utiliza palabras que aprendió a través de un cuento o relato. </v>
      </c>
      <c r="G39" s="139">
        <v>3</v>
      </c>
      <c r="H39" s="139">
        <v>2</v>
      </c>
      <c r="I39" s="139">
        <v>3</v>
      </c>
      <c r="J39" s="139">
        <v>2</v>
      </c>
      <c r="K39" s="317">
        <v>1</v>
      </c>
      <c r="L39" s="317">
        <v>2</v>
      </c>
      <c r="M39" s="317">
        <v>3</v>
      </c>
      <c r="N39" s="317">
        <v>2</v>
      </c>
      <c r="O39" s="317">
        <v>2</v>
      </c>
      <c r="P39" s="317"/>
      <c r="Q39" s="317"/>
      <c r="R39" s="317"/>
      <c r="S39" s="317"/>
      <c r="T39" s="317"/>
      <c r="U39" s="317"/>
      <c r="V39" s="317"/>
      <c r="W39" s="227">
        <f t="shared" ref="W39:W63" si="6">COUNTIF($G39:$V39,"=3")</f>
        <v>3</v>
      </c>
      <c r="X39" s="20">
        <f t="shared" ref="X39:X63" si="7">COUNTIF($G39:$V39,"=2")</f>
        <v>5</v>
      </c>
      <c r="Y39" s="41">
        <f t="shared" ref="Y39:Y63" si="8">COUNTIF($G39:$V39,"=1")</f>
        <v>1</v>
      </c>
      <c r="Z39" s="21">
        <f t="shared" ref="Z39:Z63" si="9">COUNTIF($G39:$V39,"=0")</f>
        <v>0</v>
      </c>
      <c r="AA39" s="3"/>
      <c r="AB39" s="23">
        <f>IF(ISERROR(COUNTIF($G39:$V39,"=3")/(16-(COUNTBLANK('Datos Curso'!$C$20:$C$35)))),"",(COUNTIF($G39:$V39,"=3")/(16-(COUNTBLANK('Datos Curso'!$C$20:$C$35)))))</f>
        <v>0.33333333333333331</v>
      </c>
      <c r="AC39" s="24">
        <f>IF(ISERROR(COUNTIF($G39:$V39,"=2")/(16-COUNTBLANK('Datos Curso'!$C$20:$C$35))),"",(COUNTIF($G39:$V39,"=2")/(16-COUNTBLANK('Datos Curso'!$C$20:$C$35))))</f>
        <v>0.55555555555555558</v>
      </c>
      <c r="AD39" s="25">
        <f>IF(ISERROR(COUNTIF($G39:$V39,"=1")/(16-COUNTBLANK('Datos Curso'!$C$20:$C$35))), "",(COUNTIF($G39:$V39,"=1")/(16-COUNTBLANK('Datos Curso'!$C$20:$C$35))))</f>
        <v>0.1111111111111111</v>
      </c>
      <c r="AE39" s="229">
        <f>IF(ISERROR(COUNTIF($G39:$V39,"=0")/(16-COUNTBLANK('Datos Curso'!$C$20:$C$35))), "",(COUNTIF($G39:$V39,"=0")/(16-COUNTBLANK('Datos Curso'!$C$20:$C$35))))</f>
        <v>0</v>
      </c>
      <c r="AF39" s="140">
        <f t="shared" ref="AF39:AF63" si="10">SUM(AB39:AE39)</f>
        <v>1</v>
      </c>
    </row>
    <row r="40" spans="1:32" ht="25.5" x14ac:dyDescent="0.25">
      <c r="A40" s="3"/>
      <c r="B40" s="424"/>
      <c r="C40" s="439"/>
      <c r="D40" s="440"/>
      <c r="E40" s="427"/>
      <c r="F40" s="233" t="str">
        <f>Indicadores!F39</f>
        <v xml:space="preserve">Responde preguntas relativas a contenidos explícitos de un relato. </v>
      </c>
      <c r="G40" s="142">
        <v>3</v>
      </c>
      <c r="H40" s="142">
        <v>2</v>
      </c>
      <c r="I40" s="142">
        <v>3</v>
      </c>
      <c r="J40" s="142">
        <v>2</v>
      </c>
      <c r="K40" s="318">
        <v>1</v>
      </c>
      <c r="L40" s="318">
        <v>2</v>
      </c>
      <c r="M40" s="318">
        <v>1</v>
      </c>
      <c r="N40" s="318">
        <v>2</v>
      </c>
      <c r="O40" s="318">
        <v>3</v>
      </c>
      <c r="P40" s="318"/>
      <c r="Q40" s="318"/>
      <c r="R40" s="318"/>
      <c r="S40" s="318"/>
      <c r="T40" s="318"/>
      <c r="U40" s="318"/>
      <c r="V40" s="318"/>
      <c r="W40" s="223">
        <f t="shared" si="6"/>
        <v>3</v>
      </c>
      <c r="X40" s="42">
        <f t="shared" si="7"/>
        <v>4</v>
      </c>
      <c r="Y40" s="43">
        <f t="shared" si="8"/>
        <v>2</v>
      </c>
      <c r="Z40" s="44">
        <f t="shared" si="9"/>
        <v>0</v>
      </c>
      <c r="AA40" s="3"/>
      <c r="AB40" s="27">
        <f>IF(ISERROR(COUNTIF($G40:$V40,"=3")/(16-(COUNTBLANK('Datos Curso'!$C$20:$C$35)))),"",(COUNTIF($G40:$V40,"=3")/(16-(COUNTBLANK('Datos Curso'!$C$20:$C$35)))))</f>
        <v>0.33333333333333331</v>
      </c>
      <c r="AC40" s="28">
        <f>IF(ISERROR(COUNTIF($G40:$V40,"=2")/(16-COUNTBLANK('Datos Curso'!$C$20:$C$35))),"",(COUNTIF($G40:$V40,"=2")/(16-COUNTBLANK('Datos Curso'!$C$20:$C$35))))</f>
        <v>0.44444444444444442</v>
      </c>
      <c r="AD40" s="29">
        <f>IF(ISERROR(COUNTIF($G40:$V40,"=1")/(16-COUNTBLANK('Datos Curso'!$C$20:$C$35))), "",(COUNTIF($G40:$V40,"=1")/(16-COUNTBLANK('Datos Curso'!$C$20:$C$35))))</f>
        <v>0.22222222222222221</v>
      </c>
      <c r="AE40" s="225">
        <f>IF(ISERROR(COUNTIF($G40:$V40,"=0")/(16-COUNTBLANK('Datos Curso'!$C$20:$C$35))), "",(COUNTIF($G40:$V40,"=0")/(16-COUNTBLANK('Datos Curso'!$C$20:$C$35))))</f>
        <v>0</v>
      </c>
      <c r="AF40" s="141">
        <f t="shared" si="10"/>
        <v>0.99999999999999989</v>
      </c>
    </row>
    <row r="41" spans="1:32" ht="25.5" x14ac:dyDescent="0.25">
      <c r="A41" s="3"/>
      <c r="B41" s="424"/>
      <c r="C41" s="439"/>
      <c r="D41" s="440"/>
      <c r="E41" s="427"/>
      <c r="F41" s="233" t="str">
        <f>Indicadores!F40</f>
        <v xml:space="preserve">Comenta lo que le gustó de una narración cuando se le pregunta. </v>
      </c>
      <c r="G41" s="142">
        <v>3</v>
      </c>
      <c r="H41" s="142">
        <v>2</v>
      </c>
      <c r="I41" s="142">
        <v>2</v>
      </c>
      <c r="J41" s="142">
        <v>3</v>
      </c>
      <c r="K41" s="318">
        <v>2</v>
      </c>
      <c r="L41" s="318">
        <v>2</v>
      </c>
      <c r="M41" s="318">
        <v>1</v>
      </c>
      <c r="N41" s="318">
        <v>2</v>
      </c>
      <c r="O41" s="318">
        <v>3</v>
      </c>
      <c r="P41" s="318"/>
      <c r="Q41" s="318"/>
      <c r="R41" s="318"/>
      <c r="S41" s="318"/>
      <c r="T41" s="318"/>
      <c r="U41" s="318"/>
      <c r="V41" s="318"/>
      <c r="W41" s="223">
        <f t="shared" si="6"/>
        <v>3</v>
      </c>
      <c r="X41" s="42">
        <f t="shared" si="7"/>
        <v>5</v>
      </c>
      <c r="Y41" s="43">
        <f t="shared" si="8"/>
        <v>1</v>
      </c>
      <c r="Z41" s="44">
        <f t="shared" si="9"/>
        <v>0</v>
      </c>
      <c r="AA41" s="3"/>
      <c r="AB41" s="27">
        <f>IF(ISERROR(COUNTIF($G41:$V41,"=3")/(16-(COUNTBLANK('Datos Curso'!$C$20:$C$35)))),"",(COUNTIF($G41:$V41,"=3")/(16-(COUNTBLANK('Datos Curso'!$C$20:$C$35)))))</f>
        <v>0.33333333333333331</v>
      </c>
      <c r="AC41" s="28">
        <f>IF(ISERROR(COUNTIF($G41:$V41,"=2")/(16-COUNTBLANK('Datos Curso'!$C$20:$C$35))),"",(COUNTIF($G41:$V41,"=2")/(16-COUNTBLANK('Datos Curso'!$C$20:$C$35))))</f>
        <v>0.55555555555555558</v>
      </c>
      <c r="AD41" s="29">
        <f>IF(ISERROR(COUNTIF($G41:$V41,"=1")/(16-COUNTBLANK('Datos Curso'!$C$20:$C$35))), "",(COUNTIF($G41:$V41,"=1")/(16-COUNTBLANK('Datos Curso'!$C$20:$C$35))))</f>
        <v>0.1111111111111111</v>
      </c>
      <c r="AE41" s="225">
        <f>IF(ISERROR(COUNTIF($G41:$V41,"=0")/(16-COUNTBLANK('Datos Curso'!$C$20:$C$35))), "",(COUNTIF($G41:$V41,"=0")/(16-COUNTBLANK('Datos Curso'!$C$20:$C$35))))</f>
        <v>0</v>
      </c>
      <c r="AF41" s="141">
        <f t="shared" si="10"/>
        <v>1</v>
      </c>
    </row>
    <row r="42" spans="1:32" ht="25.5" x14ac:dyDescent="0.25">
      <c r="A42" s="3"/>
      <c r="B42" s="424"/>
      <c r="C42" s="439"/>
      <c r="D42" s="440"/>
      <c r="E42" s="427"/>
      <c r="F42" s="233" t="str">
        <f>Indicadores!F41</f>
        <v>Se expresa oralmente con frases completas, incorporando palabras nuevas. (NT2)</v>
      </c>
      <c r="G42" s="142">
        <v>3</v>
      </c>
      <c r="H42" s="142">
        <v>3</v>
      </c>
      <c r="I42" s="142">
        <v>3</v>
      </c>
      <c r="J42" s="142">
        <v>2</v>
      </c>
      <c r="K42" s="318">
        <v>2</v>
      </c>
      <c r="L42" s="318">
        <v>1</v>
      </c>
      <c r="M42" s="318">
        <v>2</v>
      </c>
      <c r="N42" s="318">
        <v>2</v>
      </c>
      <c r="O42" s="318">
        <v>3</v>
      </c>
      <c r="P42" s="318"/>
      <c r="Q42" s="318"/>
      <c r="R42" s="318"/>
      <c r="S42" s="318"/>
      <c r="T42" s="318"/>
      <c r="U42" s="318"/>
      <c r="V42" s="318"/>
      <c r="W42" s="223">
        <f t="shared" si="6"/>
        <v>4</v>
      </c>
      <c r="X42" s="42">
        <f t="shared" si="7"/>
        <v>4</v>
      </c>
      <c r="Y42" s="43">
        <f t="shared" si="8"/>
        <v>1</v>
      </c>
      <c r="Z42" s="44">
        <f t="shared" si="9"/>
        <v>0</v>
      </c>
      <c r="AA42" s="3"/>
      <c r="AB42" s="27">
        <f>IF(ISERROR(COUNTIF($G42:$V42,"=3")/(16-(COUNTBLANK('Datos Curso'!$C$20:$C$35)))),"",(COUNTIF($G42:$V42,"=3")/(16-(COUNTBLANK('Datos Curso'!$C$20:$C$35)))))</f>
        <v>0.44444444444444442</v>
      </c>
      <c r="AC42" s="28">
        <f>IF(ISERROR(COUNTIF($G42:$V42,"=2")/(16-COUNTBLANK('Datos Curso'!$C$20:$C$35))),"",(COUNTIF($G42:$V42,"=2")/(16-COUNTBLANK('Datos Curso'!$C$20:$C$35))))</f>
        <v>0.44444444444444442</v>
      </c>
      <c r="AD42" s="29">
        <f>IF(ISERROR(COUNTIF($G42:$V42,"=1")/(16-COUNTBLANK('Datos Curso'!$C$20:$C$35))), "",(COUNTIF($G42:$V42,"=1")/(16-COUNTBLANK('Datos Curso'!$C$20:$C$35))))</f>
        <v>0.1111111111111111</v>
      </c>
      <c r="AE42" s="225">
        <f>IF(ISERROR(COUNTIF($G42:$V42,"=0")/(16-COUNTBLANK('Datos Curso'!$C$20:$C$35))), "",(COUNTIF($G42:$V42,"=0")/(16-COUNTBLANK('Datos Curso'!$C$20:$C$35))))</f>
        <v>0</v>
      </c>
      <c r="AF42" s="141">
        <f t="shared" si="10"/>
        <v>1</v>
      </c>
    </row>
    <row r="43" spans="1:32" ht="39" thickBot="1" x14ac:dyDescent="0.3">
      <c r="A43" s="3"/>
      <c r="B43" s="424"/>
      <c r="C43" s="439"/>
      <c r="D43" s="440"/>
      <c r="E43" s="428"/>
      <c r="F43" s="238" t="str">
        <f>Indicadores!F42</f>
        <v>Responde a preguntas haciendo inferencias sencillas a partir de un relato. Por ejemplo, preguntas como ¿por qué estaba triste el oso del cuento? (NT2)</v>
      </c>
      <c r="G43" s="143">
        <v>1</v>
      </c>
      <c r="H43" s="143">
        <v>1</v>
      </c>
      <c r="I43" s="143">
        <v>1</v>
      </c>
      <c r="J43" s="143">
        <v>1</v>
      </c>
      <c r="K43" s="319">
        <v>1</v>
      </c>
      <c r="L43" s="319">
        <v>1</v>
      </c>
      <c r="M43" s="319">
        <v>1</v>
      </c>
      <c r="N43" s="319">
        <v>1</v>
      </c>
      <c r="O43" s="319">
        <v>1</v>
      </c>
      <c r="P43" s="319"/>
      <c r="Q43" s="319"/>
      <c r="R43" s="319"/>
      <c r="S43" s="319"/>
      <c r="T43" s="319"/>
      <c r="U43" s="319"/>
      <c r="V43" s="319"/>
      <c r="W43" s="228">
        <f t="shared" si="6"/>
        <v>0</v>
      </c>
      <c r="X43" s="45">
        <f t="shared" si="7"/>
        <v>0</v>
      </c>
      <c r="Y43" s="46">
        <f t="shared" si="8"/>
        <v>9</v>
      </c>
      <c r="Z43" s="47">
        <f t="shared" si="9"/>
        <v>0</v>
      </c>
      <c r="AA43" s="3"/>
      <c r="AB43" s="31">
        <f>IF(ISERROR(COUNTIF($G43:$V43,"=3")/(16-(COUNTBLANK('Datos Curso'!$C$20:$C$35)))),"",(COUNTIF($G43:$V43,"=3")/(16-(COUNTBLANK('Datos Curso'!$C$20:$C$35)))))</f>
        <v>0</v>
      </c>
      <c r="AC43" s="32">
        <f>IF(ISERROR(COUNTIF($G43:$V43,"=2")/(16-COUNTBLANK('Datos Curso'!$C$20:$C$35))),"",(COUNTIF($G43:$V43,"=2")/(16-COUNTBLANK('Datos Curso'!$C$20:$C$35))))</f>
        <v>0</v>
      </c>
      <c r="AD43" s="33">
        <f>IF(ISERROR(COUNTIF($G43:$V43,"=1")/(16-COUNTBLANK('Datos Curso'!$C$20:$C$35))), "",(COUNTIF($G43:$V43,"=1")/(16-COUNTBLANK('Datos Curso'!$C$20:$C$35))))</f>
        <v>1</v>
      </c>
      <c r="AE43" s="230">
        <f>IF(ISERROR(COUNTIF($G43:$V43,"=0")/(16-COUNTBLANK('Datos Curso'!$C$20:$C$35))), "",(COUNTIF($G43:$V43,"=0")/(16-COUNTBLANK('Datos Curso'!$C$20:$C$35))))</f>
        <v>0</v>
      </c>
      <c r="AF43" s="144">
        <f t="shared" si="10"/>
        <v>1</v>
      </c>
    </row>
    <row r="44" spans="1:32" ht="31.5" customHeight="1" x14ac:dyDescent="0.25">
      <c r="A44" s="3"/>
      <c r="B44" s="424"/>
      <c r="C44" s="439"/>
      <c r="D44" s="440"/>
      <c r="E44" s="426" t="str">
        <f>Indicadores!E43</f>
        <v>INICIACION A LA LECTURA</v>
      </c>
      <c r="F44" s="306" t="str">
        <f>Indicadores!F43</f>
        <v xml:space="preserve">Nombra o señala palabras escritas que terminan con la misma sílaba. </v>
      </c>
      <c r="G44" s="139">
        <v>3</v>
      </c>
      <c r="H44" s="139">
        <v>3</v>
      </c>
      <c r="I44" s="139">
        <v>3</v>
      </c>
      <c r="J44" s="139">
        <v>2</v>
      </c>
      <c r="K44" s="317">
        <v>3</v>
      </c>
      <c r="L44" s="317">
        <v>2</v>
      </c>
      <c r="M44" s="317">
        <v>3</v>
      </c>
      <c r="N44" s="317">
        <v>2</v>
      </c>
      <c r="O44" s="317">
        <v>2</v>
      </c>
      <c r="P44" s="317"/>
      <c r="Q44" s="317"/>
      <c r="R44" s="317"/>
      <c r="S44" s="317"/>
      <c r="T44" s="317"/>
      <c r="U44" s="317"/>
      <c r="V44" s="317"/>
      <c r="W44" s="227">
        <f t="shared" si="6"/>
        <v>5</v>
      </c>
      <c r="X44" s="20">
        <f t="shared" si="7"/>
        <v>4</v>
      </c>
      <c r="Y44" s="41">
        <f t="shared" si="8"/>
        <v>0</v>
      </c>
      <c r="Z44" s="21">
        <f t="shared" si="9"/>
        <v>0</v>
      </c>
      <c r="AA44" s="3"/>
      <c r="AB44" s="23">
        <f>IF(ISERROR(COUNTIF($G44:$V44,"=3")/(16-(COUNTBLANK('Datos Curso'!$C$20:$C$35)))),"",(COUNTIF($G44:$V44,"=3")/(16-(COUNTBLANK('Datos Curso'!$C$20:$C$35)))))</f>
        <v>0.55555555555555558</v>
      </c>
      <c r="AC44" s="24">
        <f>IF(ISERROR(COUNTIF($G44:$V44,"=2")/(16-COUNTBLANK('Datos Curso'!$C$20:$C$35))),"",(COUNTIF($G44:$V44,"=2")/(16-COUNTBLANK('Datos Curso'!$C$20:$C$35))))</f>
        <v>0.44444444444444442</v>
      </c>
      <c r="AD44" s="25">
        <f>IF(ISERROR(COUNTIF($G44:$V44,"=1")/(16-COUNTBLANK('Datos Curso'!$C$20:$C$35))), "",(COUNTIF($G44:$V44,"=1")/(16-COUNTBLANK('Datos Curso'!$C$20:$C$35))))</f>
        <v>0</v>
      </c>
      <c r="AE44" s="229">
        <f>IF(ISERROR(COUNTIF($G44:$V44,"=0")/(16-COUNTBLANK('Datos Curso'!$C$20:$C$35))), "",(COUNTIF($G44:$V44,"=0")/(16-COUNTBLANK('Datos Curso'!$C$20:$C$35))))</f>
        <v>0</v>
      </c>
      <c r="AF44" s="140">
        <f t="shared" si="10"/>
        <v>1</v>
      </c>
    </row>
    <row r="45" spans="1:32" ht="25.5" x14ac:dyDescent="0.25">
      <c r="A45" s="3"/>
      <c r="B45" s="424"/>
      <c r="C45" s="439"/>
      <c r="D45" s="440"/>
      <c r="E45" s="427"/>
      <c r="F45" s="233" t="str">
        <f>Indicadores!F44</f>
        <v xml:space="preserve">Señala y menciona su nombre y al menos tres palabras escritas que tienen significado para él o ella. </v>
      </c>
      <c r="G45" s="142">
        <v>2</v>
      </c>
      <c r="H45" s="142">
        <v>2</v>
      </c>
      <c r="I45" s="142">
        <v>2</v>
      </c>
      <c r="J45" s="142">
        <v>2</v>
      </c>
      <c r="K45" s="318">
        <v>2</v>
      </c>
      <c r="L45" s="318">
        <v>1</v>
      </c>
      <c r="M45" s="318">
        <v>2</v>
      </c>
      <c r="N45" s="318">
        <v>2</v>
      </c>
      <c r="O45" s="318">
        <v>1</v>
      </c>
      <c r="P45" s="318"/>
      <c r="Q45" s="318"/>
      <c r="R45" s="318"/>
      <c r="S45" s="318"/>
      <c r="T45" s="318"/>
      <c r="U45" s="318"/>
      <c r="V45" s="318"/>
      <c r="W45" s="223">
        <f t="shared" si="6"/>
        <v>0</v>
      </c>
      <c r="X45" s="42">
        <f t="shared" si="7"/>
        <v>7</v>
      </c>
      <c r="Y45" s="43">
        <f t="shared" si="8"/>
        <v>2</v>
      </c>
      <c r="Z45" s="44">
        <f t="shared" si="9"/>
        <v>0</v>
      </c>
      <c r="AA45" s="3"/>
      <c r="AB45" s="27">
        <f>IF(ISERROR(COUNTIF($G45:$V45,"=3")/(16-(COUNTBLANK('Datos Curso'!$C$20:$C$35)))),"",(COUNTIF($G45:$V45,"=3")/(16-(COUNTBLANK('Datos Curso'!$C$20:$C$35)))))</f>
        <v>0</v>
      </c>
      <c r="AC45" s="28">
        <f>IF(ISERROR(COUNTIF($G45:$V45,"=2")/(16-COUNTBLANK('Datos Curso'!$C$20:$C$35))),"",(COUNTIF($G45:$V45,"=2")/(16-COUNTBLANK('Datos Curso'!$C$20:$C$35))))</f>
        <v>0.77777777777777779</v>
      </c>
      <c r="AD45" s="29">
        <f>IF(ISERROR(COUNTIF($G45:$V45,"=1")/(16-COUNTBLANK('Datos Curso'!$C$20:$C$35))), "",(COUNTIF($G45:$V45,"=1")/(16-COUNTBLANK('Datos Curso'!$C$20:$C$35))))</f>
        <v>0.22222222222222221</v>
      </c>
      <c r="AE45" s="225">
        <f>IF(ISERROR(COUNTIF($G45:$V45,"=0")/(16-COUNTBLANK('Datos Curso'!$C$20:$C$35))), "",(COUNTIF($G45:$V45,"=0")/(16-COUNTBLANK('Datos Curso'!$C$20:$C$35))))</f>
        <v>0</v>
      </c>
      <c r="AF45" s="141">
        <f t="shared" si="10"/>
        <v>1</v>
      </c>
    </row>
    <row r="46" spans="1:32" ht="25.5" x14ac:dyDescent="0.25">
      <c r="A46" s="3"/>
      <c r="B46" s="424"/>
      <c r="C46" s="439"/>
      <c r="D46" s="440"/>
      <c r="E46" s="427"/>
      <c r="F46" s="233" t="str">
        <f>Indicadores!F45</f>
        <v xml:space="preserve">Indica o señala en un texto algunas letras (vocales y consonantes) escritas. </v>
      </c>
      <c r="G46" s="142">
        <v>3</v>
      </c>
      <c r="H46" s="142">
        <v>3</v>
      </c>
      <c r="I46" s="142">
        <v>2</v>
      </c>
      <c r="J46" s="142">
        <v>3</v>
      </c>
      <c r="K46" s="318">
        <v>2</v>
      </c>
      <c r="L46" s="318">
        <v>1</v>
      </c>
      <c r="M46" s="318">
        <v>2</v>
      </c>
      <c r="N46" s="318">
        <v>3</v>
      </c>
      <c r="O46" s="318">
        <v>2</v>
      </c>
      <c r="P46" s="318"/>
      <c r="Q46" s="318"/>
      <c r="R46" s="318"/>
      <c r="S46" s="318"/>
      <c r="T46" s="318"/>
      <c r="U46" s="318"/>
      <c r="V46" s="318"/>
      <c r="W46" s="223">
        <f t="shared" si="6"/>
        <v>4</v>
      </c>
      <c r="X46" s="42">
        <f t="shared" si="7"/>
        <v>4</v>
      </c>
      <c r="Y46" s="43">
        <f t="shared" si="8"/>
        <v>1</v>
      </c>
      <c r="Z46" s="44">
        <f t="shared" si="9"/>
        <v>0</v>
      </c>
      <c r="AA46" s="3"/>
      <c r="AB46" s="27">
        <f>IF(ISERROR(COUNTIF($G46:$V46,"=3")/(16-(COUNTBLANK('Datos Curso'!$C$20:$C$35)))),"",(COUNTIF($G46:$V46,"=3")/(16-(COUNTBLANK('Datos Curso'!$C$20:$C$35)))))</f>
        <v>0.44444444444444442</v>
      </c>
      <c r="AC46" s="28">
        <f>IF(ISERROR(COUNTIF($G46:$V46,"=2")/(16-COUNTBLANK('Datos Curso'!$C$20:$C$35))),"",(COUNTIF($G46:$V46,"=2")/(16-COUNTBLANK('Datos Curso'!$C$20:$C$35))))</f>
        <v>0.44444444444444442</v>
      </c>
      <c r="AD46" s="29">
        <f>IF(ISERROR(COUNTIF($G46:$V46,"=1")/(16-COUNTBLANK('Datos Curso'!$C$20:$C$35))), "",(COUNTIF($G46:$V46,"=1")/(16-COUNTBLANK('Datos Curso'!$C$20:$C$35))))</f>
        <v>0.1111111111111111</v>
      </c>
      <c r="AE46" s="225">
        <f>IF(ISERROR(COUNTIF($G46:$V46,"=0")/(16-COUNTBLANK('Datos Curso'!$C$20:$C$35))), "",(COUNTIF($G46:$V46,"=0")/(16-COUNTBLANK('Datos Curso'!$C$20:$C$35))))</f>
        <v>0</v>
      </c>
      <c r="AF46" s="141">
        <f t="shared" si="10"/>
        <v>1</v>
      </c>
    </row>
    <row r="47" spans="1:32" ht="25.5" x14ac:dyDescent="0.25">
      <c r="A47" s="3"/>
      <c r="B47" s="424"/>
      <c r="C47" s="439"/>
      <c r="D47" s="440"/>
      <c r="E47" s="427"/>
      <c r="F47" s="233" t="str">
        <f>Indicadores!F46</f>
        <v xml:space="preserve">Responde preguntas respecto a personajes o hechos de un cuento. </v>
      </c>
      <c r="G47" s="142">
        <v>3</v>
      </c>
      <c r="H47" s="142">
        <v>3</v>
      </c>
      <c r="I47" s="142">
        <v>3</v>
      </c>
      <c r="J47" s="142">
        <v>3</v>
      </c>
      <c r="K47" s="318">
        <v>2</v>
      </c>
      <c r="L47" s="318">
        <v>2</v>
      </c>
      <c r="M47" s="318">
        <v>3</v>
      </c>
      <c r="N47" s="318">
        <v>2</v>
      </c>
      <c r="O47" s="318">
        <v>1</v>
      </c>
      <c r="P47" s="318"/>
      <c r="Q47" s="318"/>
      <c r="R47" s="318"/>
      <c r="S47" s="318"/>
      <c r="T47" s="318"/>
      <c r="U47" s="318"/>
      <c r="V47" s="318"/>
      <c r="W47" s="223">
        <f t="shared" si="6"/>
        <v>5</v>
      </c>
      <c r="X47" s="42">
        <f t="shared" si="7"/>
        <v>3</v>
      </c>
      <c r="Y47" s="43">
        <f t="shared" si="8"/>
        <v>1</v>
      </c>
      <c r="Z47" s="44">
        <f t="shared" si="9"/>
        <v>0</v>
      </c>
      <c r="AA47" s="3"/>
      <c r="AB47" s="27">
        <f>IF(ISERROR(COUNTIF($G47:$V47,"=3")/(16-(COUNTBLANK('Datos Curso'!$C$20:$C$35)))),"",(COUNTIF($G47:$V47,"=3")/(16-(COUNTBLANK('Datos Curso'!$C$20:$C$35)))))</f>
        <v>0.55555555555555558</v>
      </c>
      <c r="AC47" s="28">
        <f>IF(ISERROR(COUNTIF($G47:$V47,"=2")/(16-COUNTBLANK('Datos Curso'!$C$20:$C$35))),"",(COUNTIF($G47:$V47,"=2")/(16-COUNTBLANK('Datos Curso'!$C$20:$C$35))))</f>
        <v>0.33333333333333331</v>
      </c>
      <c r="AD47" s="29">
        <f>IF(ISERROR(COUNTIF($G47:$V47,"=1")/(16-COUNTBLANK('Datos Curso'!$C$20:$C$35))), "",(COUNTIF($G47:$V47,"=1")/(16-COUNTBLANK('Datos Curso'!$C$20:$C$35))))</f>
        <v>0.1111111111111111</v>
      </c>
      <c r="AE47" s="225">
        <f>IF(ISERROR(COUNTIF($G47:$V47,"=0")/(16-COUNTBLANK('Datos Curso'!$C$20:$C$35))), "",(COUNTIF($G47:$V47,"=0")/(16-COUNTBLANK('Datos Curso'!$C$20:$C$35))))</f>
        <v>0</v>
      </c>
      <c r="AF47" s="141">
        <f t="shared" si="10"/>
        <v>1</v>
      </c>
    </row>
    <row r="48" spans="1:32" ht="39" thickBot="1" x14ac:dyDescent="0.3">
      <c r="A48" s="3"/>
      <c r="B48" s="424"/>
      <c r="C48" s="439"/>
      <c r="D48" s="440"/>
      <c r="E48" s="428"/>
      <c r="F48" s="238" t="str">
        <f>Indicadores!F47</f>
        <v>Frente a palabras escritas, señala si son largas, cortas o iguales, de acuerdo a su número de sílabas, e indica aquellas que tienen la misma sílaba inicial. (NT2)</v>
      </c>
      <c r="G48" s="143">
        <v>3</v>
      </c>
      <c r="H48" s="143">
        <v>2</v>
      </c>
      <c r="I48" s="143">
        <v>2</v>
      </c>
      <c r="J48" s="143">
        <v>2</v>
      </c>
      <c r="K48" s="319">
        <v>1</v>
      </c>
      <c r="L48" s="319">
        <v>1</v>
      </c>
      <c r="M48" s="319">
        <v>2</v>
      </c>
      <c r="N48" s="319">
        <v>1</v>
      </c>
      <c r="O48" s="319">
        <v>2</v>
      </c>
      <c r="P48" s="319"/>
      <c r="Q48" s="319"/>
      <c r="R48" s="319"/>
      <c r="S48" s="319"/>
      <c r="T48" s="319"/>
      <c r="U48" s="319"/>
      <c r="V48" s="319"/>
      <c r="W48" s="228">
        <f t="shared" si="6"/>
        <v>1</v>
      </c>
      <c r="X48" s="45">
        <f t="shared" si="7"/>
        <v>5</v>
      </c>
      <c r="Y48" s="46">
        <f t="shared" si="8"/>
        <v>3</v>
      </c>
      <c r="Z48" s="47">
        <f t="shared" si="9"/>
        <v>0</v>
      </c>
      <c r="AA48" s="3"/>
      <c r="AB48" s="31">
        <f>IF(ISERROR(COUNTIF($G48:$V48,"=3")/(16-(COUNTBLANK('Datos Curso'!$C$20:$C$35)))),"",(COUNTIF($G48:$V48,"=3")/(16-(COUNTBLANK('Datos Curso'!$C$20:$C$35)))))</f>
        <v>0.1111111111111111</v>
      </c>
      <c r="AC48" s="32">
        <f>IF(ISERROR(COUNTIF($G48:$V48,"=2")/(16-COUNTBLANK('Datos Curso'!$C$20:$C$35))),"",(COUNTIF($G48:$V48,"=2")/(16-COUNTBLANK('Datos Curso'!$C$20:$C$35))))</f>
        <v>0.55555555555555558</v>
      </c>
      <c r="AD48" s="33">
        <f>IF(ISERROR(COUNTIF($G48:$V48,"=1")/(16-COUNTBLANK('Datos Curso'!$C$20:$C$35))), "",(COUNTIF($G48:$V48,"=1")/(16-COUNTBLANK('Datos Curso'!$C$20:$C$35))))</f>
        <v>0.33333333333333331</v>
      </c>
      <c r="AE48" s="230">
        <f>IF(ISERROR(COUNTIF($G48:$V48,"=0")/(16-COUNTBLANK('Datos Curso'!$C$20:$C$35))), "",(COUNTIF($G48:$V48,"=0")/(16-COUNTBLANK('Datos Curso'!$C$20:$C$35))))</f>
        <v>0</v>
      </c>
      <c r="AF48" s="144">
        <f t="shared" si="10"/>
        <v>1</v>
      </c>
    </row>
    <row r="49" spans="1:32" ht="26.25" customHeight="1" x14ac:dyDescent="0.25">
      <c r="A49" s="3"/>
      <c r="B49" s="424"/>
      <c r="C49" s="439"/>
      <c r="D49" s="440"/>
      <c r="E49" s="429" t="str">
        <f>Indicadores!E48</f>
        <v>INICIACION A LA ESCRITURA</v>
      </c>
      <c r="F49" s="237" t="str">
        <f>Indicadores!F48</f>
        <v xml:space="preserve">Traza guirnaldas de líneas continuas, respetando un punto de inicio y final. </v>
      </c>
      <c r="G49" s="139">
        <v>3</v>
      </c>
      <c r="H49" s="139">
        <v>3</v>
      </c>
      <c r="I49" s="139">
        <v>3</v>
      </c>
      <c r="J49" s="139">
        <v>3</v>
      </c>
      <c r="K49" s="317">
        <v>3</v>
      </c>
      <c r="L49" s="317">
        <v>3</v>
      </c>
      <c r="M49" s="317">
        <v>3</v>
      </c>
      <c r="N49" s="317">
        <v>2</v>
      </c>
      <c r="O49" s="317">
        <v>3</v>
      </c>
      <c r="P49" s="317"/>
      <c r="Q49" s="317"/>
      <c r="R49" s="317"/>
      <c r="S49" s="317"/>
      <c r="T49" s="317"/>
      <c r="U49" s="317"/>
      <c r="V49" s="317"/>
      <c r="W49" s="227">
        <f t="shared" si="6"/>
        <v>8</v>
      </c>
      <c r="X49" s="20">
        <f t="shared" si="7"/>
        <v>1</v>
      </c>
      <c r="Y49" s="41">
        <f t="shared" si="8"/>
        <v>0</v>
      </c>
      <c r="Z49" s="21">
        <f t="shared" si="9"/>
        <v>0</v>
      </c>
      <c r="AA49" s="3"/>
      <c r="AB49" s="23">
        <f>IF(ISERROR(COUNTIF($G49:$V49,"=3")/(16-(COUNTBLANK('Datos Curso'!$C$20:$C$35)))),"",(COUNTIF($G49:$V49,"=3")/(16-(COUNTBLANK('Datos Curso'!$C$20:$C$35)))))</f>
        <v>0.88888888888888884</v>
      </c>
      <c r="AC49" s="24">
        <f>IF(ISERROR(COUNTIF($G49:$V49,"=2")/(16-COUNTBLANK('Datos Curso'!$C$20:$C$35))),"",(COUNTIF($G49:$V49,"=2")/(16-COUNTBLANK('Datos Curso'!$C$20:$C$35))))</f>
        <v>0.1111111111111111</v>
      </c>
      <c r="AD49" s="25">
        <f>IF(ISERROR(COUNTIF($G49:$V49,"=1")/(16-COUNTBLANK('Datos Curso'!$C$20:$C$35))), "",(COUNTIF($G49:$V49,"=1")/(16-COUNTBLANK('Datos Curso'!$C$20:$C$35))))</f>
        <v>0</v>
      </c>
      <c r="AE49" s="229">
        <f>IF(ISERROR(COUNTIF($G49:$V49,"=0")/(16-COUNTBLANK('Datos Curso'!$C$20:$C$35))), "",(COUNTIF($G49:$V49,"=0")/(16-COUNTBLANK('Datos Curso'!$C$20:$C$35))))</f>
        <v>0</v>
      </c>
      <c r="AF49" s="140">
        <f t="shared" si="10"/>
        <v>1</v>
      </c>
    </row>
    <row r="50" spans="1:32" ht="51" x14ac:dyDescent="0.25">
      <c r="A50" s="3"/>
      <c r="B50" s="424"/>
      <c r="C50" s="439"/>
      <c r="D50" s="440"/>
      <c r="E50" s="430"/>
      <c r="F50" s="233" t="str">
        <f>Indicadores!F49</f>
        <v xml:space="preserve">“Escribe” una carta o invitación incluyendo algunas letras o palabras que conoce. Por ejemplo, firma una carta con su nombre o escribe algunas letras que componen el nombre del destinatario de una invitación. </v>
      </c>
      <c r="G50" s="142">
        <v>2</v>
      </c>
      <c r="H50" s="142">
        <v>2</v>
      </c>
      <c r="I50" s="142">
        <v>2</v>
      </c>
      <c r="J50" s="142">
        <v>3</v>
      </c>
      <c r="K50" s="318">
        <v>3</v>
      </c>
      <c r="L50" s="318">
        <v>2</v>
      </c>
      <c r="M50" s="318">
        <v>3</v>
      </c>
      <c r="N50" s="318">
        <v>2</v>
      </c>
      <c r="O50" s="318">
        <v>3</v>
      </c>
      <c r="P50" s="318"/>
      <c r="Q50" s="318"/>
      <c r="R50" s="318"/>
      <c r="S50" s="318"/>
      <c r="T50" s="318"/>
      <c r="U50" s="318"/>
      <c r="V50" s="318"/>
      <c r="W50" s="223">
        <f t="shared" si="6"/>
        <v>4</v>
      </c>
      <c r="X50" s="42">
        <f t="shared" si="7"/>
        <v>5</v>
      </c>
      <c r="Y50" s="43">
        <f t="shared" si="8"/>
        <v>0</v>
      </c>
      <c r="Z50" s="44">
        <f t="shared" si="9"/>
        <v>0</v>
      </c>
      <c r="AA50" s="3"/>
      <c r="AB50" s="27">
        <f>IF(ISERROR(COUNTIF($G50:$V50,"=3")/(16-(COUNTBLANK('Datos Curso'!$C$20:$C$35)))),"",(COUNTIF($G50:$V50,"=3")/(16-(COUNTBLANK('Datos Curso'!$C$20:$C$35)))))</f>
        <v>0.44444444444444442</v>
      </c>
      <c r="AC50" s="28">
        <f>IF(ISERROR(COUNTIF($G50:$V50,"=2")/(16-COUNTBLANK('Datos Curso'!$C$20:$C$35))),"",(COUNTIF($G50:$V50,"=2")/(16-COUNTBLANK('Datos Curso'!$C$20:$C$35))))</f>
        <v>0.55555555555555558</v>
      </c>
      <c r="AD50" s="29">
        <f>IF(ISERROR(COUNTIF($G50:$V50,"=1")/(16-COUNTBLANK('Datos Curso'!$C$20:$C$35))), "",(COUNTIF($G50:$V50,"=1")/(16-COUNTBLANK('Datos Curso'!$C$20:$C$35))))</f>
        <v>0</v>
      </c>
      <c r="AE50" s="225">
        <f>IF(ISERROR(COUNTIF($G50:$V50,"=0")/(16-COUNTBLANK('Datos Curso'!$C$20:$C$35))), "",(COUNTIF($G50:$V50,"=0")/(16-COUNTBLANK('Datos Curso'!$C$20:$C$35))))</f>
        <v>0</v>
      </c>
      <c r="AF50" s="141">
        <f t="shared" si="10"/>
        <v>1</v>
      </c>
    </row>
    <row r="51" spans="1:32" ht="26.25" thickBot="1" x14ac:dyDescent="0.3">
      <c r="A51" s="3"/>
      <c r="B51" s="424"/>
      <c r="C51" s="441"/>
      <c r="D51" s="442"/>
      <c r="E51" s="431"/>
      <c r="F51" s="238" t="str">
        <f>Indicadores!F50</f>
        <v>Juega a escribir en forma manuscrita, trazando guirnaldas sin levantar el lápiz.  (NT2)</v>
      </c>
      <c r="G51" s="143">
        <v>2</v>
      </c>
      <c r="H51" s="143">
        <v>1</v>
      </c>
      <c r="I51" s="143">
        <v>2</v>
      </c>
      <c r="J51" s="143">
        <v>3</v>
      </c>
      <c r="K51" s="319">
        <v>2</v>
      </c>
      <c r="L51" s="319">
        <v>3</v>
      </c>
      <c r="M51" s="319">
        <v>2</v>
      </c>
      <c r="N51" s="319">
        <v>3</v>
      </c>
      <c r="O51" s="319">
        <v>1</v>
      </c>
      <c r="P51" s="319"/>
      <c r="Q51" s="319"/>
      <c r="R51" s="319"/>
      <c r="S51" s="319"/>
      <c r="T51" s="319"/>
      <c r="U51" s="319"/>
      <c r="V51" s="319"/>
      <c r="W51" s="228">
        <f t="shared" si="6"/>
        <v>3</v>
      </c>
      <c r="X51" s="45">
        <f t="shared" si="7"/>
        <v>4</v>
      </c>
      <c r="Y51" s="46">
        <f t="shared" si="8"/>
        <v>2</v>
      </c>
      <c r="Z51" s="47">
        <f t="shared" si="9"/>
        <v>0</v>
      </c>
      <c r="AA51" s="3"/>
      <c r="AB51" s="31">
        <f>IF(ISERROR(COUNTIF($G51:$V51,"=3")/(16-(COUNTBLANK('Datos Curso'!$C$20:$C$35)))),"",(COUNTIF($G51:$V51,"=3")/(16-(COUNTBLANK('Datos Curso'!$C$20:$C$35)))))</f>
        <v>0.33333333333333331</v>
      </c>
      <c r="AC51" s="32">
        <f>IF(ISERROR(COUNTIF($G51:$V51,"=2")/(16-COUNTBLANK('Datos Curso'!$C$20:$C$35))),"",(COUNTIF($G51:$V51,"=2")/(16-COUNTBLANK('Datos Curso'!$C$20:$C$35))))</f>
        <v>0.44444444444444442</v>
      </c>
      <c r="AD51" s="33">
        <f>IF(ISERROR(COUNTIF($G51:$V51,"=1")/(16-COUNTBLANK('Datos Curso'!$C$20:$C$35))), "",(COUNTIF($G51:$V51,"=1")/(16-COUNTBLANK('Datos Curso'!$C$20:$C$35))))</f>
        <v>0.22222222222222221</v>
      </c>
      <c r="AE51" s="230">
        <f>IF(ISERROR(COUNTIF($G51:$V51,"=0")/(16-COUNTBLANK('Datos Curso'!$C$20:$C$35))), "",(COUNTIF($G51:$V51,"=0")/(16-COUNTBLANK('Datos Curso'!$C$20:$C$35))))</f>
        <v>0</v>
      </c>
      <c r="AF51" s="144">
        <f t="shared" si="10"/>
        <v>0.99999999999999989</v>
      </c>
    </row>
    <row r="52" spans="1:32" ht="45" customHeight="1" x14ac:dyDescent="0.25">
      <c r="A52" s="3"/>
      <c r="B52" s="424"/>
      <c r="C52" s="430" t="str">
        <f>Indicadores!B51</f>
        <v>LENGUAJES ARTISTICOS</v>
      </c>
      <c r="D52" s="432"/>
      <c r="E52" s="429" t="str">
        <f>Indicadores!E51</f>
        <v>EXPRESION CREATIVA</v>
      </c>
      <c r="F52" s="237" t="str">
        <f>Indicadores!F51</f>
        <v xml:space="preserve">Representa corporalmente algunas acciones o características de personas o elementos de su entorno. Por ejemplo, imita un avión, un vendedor o un conejo. </v>
      </c>
      <c r="G52" s="139">
        <v>3</v>
      </c>
      <c r="H52" s="139">
        <v>2</v>
      </c>
      <c r="I52" s="139">
        <v>3</v>
      </c>
      <c r="J52" s="139">
        <v>2</v>
      </c>
      <c r="K52" s="317">
        <v>1</v>
      </c>
      <c r="L52" s="317">
        <v>2</v>
      </c>
      <c r="M52" s="317">
        <v>3</v>
      </c>
      <c r="N52" s="317">
        <v>2</v>
      </c>
      <c r="O52" s="317">
        <v>1</v>
      </c>
      <c r="P52" s="317"/>
      <c r="Q52" s="317"/>
      <c r="R52" s="317"/>
      <c r="S52" s="317"/>
      <c r="T52" s="317"/>
      <c r="U52" s="317"/>
      <c r="V52" s="317"/>
      <c r="W52" s="227">
        <f t="shared" si="6"/>
        <v>3</v>
      </c>
      <c r="X52" s="20">
        <f t="shared" si="7"/>
        <v>4</v>
      </c>
      <c r="Y52" s="41">
        <f t="shared" si="8"/>
        <v>2</v>
      </c>
      <c r="Z52" s="21">
        <f t="shared" si="9"/>
        <v>0</v>
      </c>
      <c r="AA52" s="3"/>
      <c r="AB52" s="23">
        <f>IF(ISERROR(COUNTIF($G52:$V52,"=3")/(16-(COUNTBLANK('Datos Curso'!$C$20:$C$35)))),"",(COUNTIF($G52:$V52,"=3")/(16-(COUNTBLANK('Datos Curso'!$C$20:$C$35)))))</f>
        <v>0.33333333333333331</v>
      </c>
      <c r="AC52" s="24">
        <f>IF(ISERROR(COUNTIF($G52:$V52,"=2")/(16-COUNTBLANK('Datos Curso'!$C$20:$C$35))),"",(COUNTIF($G52:$V52,"=2")/(16-COUNTBLANK('Datos Curso'!$C$20:$C$35))))</f>
        <v>0.44444444444444442</v>
      </c>
      <c r="AD52" s="25">
        <f>IF(ISERROR(COUNTIF($G52:$V52,"=1")/(16-COUNTBLANK('Datos Curso'!$C$20:$C$35))), "",(COUNTIF($G52:$V52,"=1")/(16-COUNTBLANK('Datos Curso'!$C$20:$C$35))))</f>
        <v>0.22222222222222221</v>
      </c>
      <c r="AE52" s="229">
        <f>IF(ISERROR(COUNTIF($G52:$V52,"=0")/(16-COUNTBLANK('Datos Curso'!$C$20:$C$35))), "",(COUNTIF($G52:$V52,"=0")/(16-COUNTBLANK('Datos Curso'!$C$20:$C$35))))</f>
        <v>0</v>
      </c>
      <c r="AF52" s="140">
        <f t="shared" si="10"/>
        <v>0.99999999999999989</v>
      </c>
    </row>
    <row r="53" spans="1:32" ht="25.5" customHeight="1" x14ac:dyDescent="0.25">
      <c r="A53" s="3"/>
      <c r="B53" s="424"/>
      <c r="C53" s="430"/>
      <c r="D53" s="432"/>
      <c r="E53" s="430"/>
      <c r="F53" s="233" t="str">
        <f>Indicadores!F52</f>
        <v xml:space="preserve">Percute el ritmo al entonar canciones infantiles simples, siguiendo el ejemplo dado por la(el) educadora(or). </v>
      </c>
      <c r="G53" s="142">
        <v>3</v>
      </c>
      <c r="H53" s="142">
        <v>2</v>
      </c>
      <c r="I53" s="142">
        <v>1</v>
      </c>
      <c r="J53" s="142">
        <v>2</v>
      </c>
      <c r="K53" s="318">
        <v>1</v>
      </c>
      <c r="L53" s="318">
        <v>2</v>
      </c>
      <c r="M53" s="318">
        <v>1</v>
      </c>
      <c r="N53" s="318">
        <v>1</v>
      </c>
      <c r="O53" s="318">
        <v>2</v>
      </c>
      <c r="P53" s="318"/>
      <c r="Q53" s="318"/>
      <c r="R53" s="318"/>
      <c r="S53" s="318"/>
      <c r="T53" s="318"/>
      <c r="U53" s="318"/>
      <c r="V53" s="318"/>
      <c r="W53" s="223">
        <f t="shared" si="6"/>
        <v>1</v>
      </c>
      <c r="X53" s="42">
        <f t="shared" si="7"/>
        <v>4</v>
      </c>
      <c r="Y53" s="43">
        <f t="shared" si="8"/>
        <v>4</v>
      </c>
      <c r="Z53" s="44">
        <f t="shared" si="9"/>
        <v>0</v>
      </c>
      <c r="AA53" s="3"/>
      <c r="AB53" s="27">
        <f>IF(ISERROR(COUNTIF($G53:$V53,"=3")/(16-(COUNTBLANK('Datos Curso'!$C$20:$C$35)))),"",(COUNTIF($G53:$V53,"=3")/(16-(COUNTBLANK('Datos Curso'!$C$20:$C$35)))))</f>
        <v>0.1111111111111111</v>
      </c>
      <c r="AC53" s="28">
        <f>IF(ISERROR(COUNTIF($G53:$V53,"=2")/(16-COUNTBLANK('Datos Curso'!$C$20:$C$35))),"",(COUNTIF($G53:$V53,"=2")/(16-COUNTBLANK('Datos Curso'!$C$20:$C$35))))</f>
        <v>0.44444444444444442</v>
      </c>
      <c r="AD53" s="29">
        <f>IF(ISERROR(COUNTIF($G53:$V53,"=1")/(16-COUNTBLANK('Datos Curso'!$C$20:$C$35))), "",(COUNTIF($G53:$V53,"=1")/(16-COUNTBLANK('Datos Curso'!$C$20:$C$35))))</f>
        <v>0.44444444444444442</v>
      </c>
      <c r="AE53" s="225">
        <f>IF(ISERROR(COUNTIF($G53:$V53,"=0")/(16-COUNTBLANK('Datos Curso'!$C$20:$C$35))), "",(COUNTIF($G53:$V53,"=0")/(16-COUNTBLANK('Datos Curso'!$C$20:$C$35))))</f>
        <v>0</v>
      </c>
      <c r="AF53" s="141">
        <f t="shared" si="10"/>
        <v>1</v>
      </c>
    </row>
    <row r="54" spans="1:32" ht="38.25" x14ac:dyDescent="0.25">
      <c r="A54" s="3"/>
      <c r="B54" s="424"/>
      <c r="C54" s="430"/>
      <c r="D54" s="432"/>
      <c r="E54" s="430"/>
      <c r="F54" s="233" t="str">
        <f>Indicadores!F53</f>
        <v xml:space="preserve">Dibuja o modela figuras humanas o animales, considerando partes del cuerpo. Por ejemplo, cabeza, pies, tronco, manos, ojos, etc. </v>
      </c>
      <c r="G54" s="142">
        <v>3</v>
      </c>
      <c r="H54" s="142">
        <v>2</v>
      </c>
      <c r="I54" s="142">
        <v>3</v>
      </c>
      <c r="J54" s="142">
        <v>2</v>
      </c>
      <c r="K54" s="318">
        <v>1</v>
      </c>
      <c r="L54" s="318">
        <v>2</v>
      </c>
      <c r="M54" s="318">
        <v>3</v>
      </c>
      <c r="N54" s="318">
        <v>2</v>
      </c>
      <c r="O54" s="318">
        <v>1</v>
      </c>
      <c r="P54" s="318"/>
      <c r="Q54" s="318"/>
      <c r="R54" s="318"/>
      <c r="S54" s="318"/>
      <c r="T54" s="318"/>
      <c r="U54" s="318"/>
      <c r="V54" s="318"/>
      <c r="W54" s="223">
        <f t="shared" si="6"/>
        <v>3</v>
      </c>
      <c r="X54" s="42">
        <f t="shared" si="7"/>
        <v>4</v>
      </c>
      <c r="Y54" s="43">
        <f t="shared" si="8"/>
        <v>2</v>
      </c>
      <c r="Z54" s="44">
        <f t="shared" si="9"/>
        <v>0</v>
      </c>
      <c r="AA54" s="3"/>
      <c r="AB54" s="27">
        <f>IF(ISERROR(COUNTIF($G54:$V54,"=3")/(16-(COUNTBLANK('Datos Curso'!$C$20:$C$35)))),"",(COUNTIF($G54:$V54,"=3")/(16-(COUNTBLANK('Datos Curso'!$C$20:$C$35)))))</f>
        <v>0.33333333333333331</v>
      </c>
      <c r="AC54" s="28">
        <f>IF(ISERROR(COUNTIF($G54:$V54,"=2")/(16-COUNTBLANK('Datos Curso'!$C$20:$C$35))),"",(COUNTIF($G54:$V54,"=2")/(16-COUNTBLANK('Datos Curso'!$C$20:$C$35))))</f>
        <v>0.44444444444444442</v>
      </c>
      <c r="AD54" s="29">
        <f>IF(ISERROR(COUNTIF($G54:$V54,"=1")/(16-COUNTBLANK('Datos Curso'!$C$20:$C$35))), "",(COUNTIF($G54:$V54,"=1")/(16-COUNTBLANK('Datos Curso'!$C$20:$C$35))))</f>
        <v>0.22222222222222221</v>
      </c>
      <c r="AE54" s="225">
        <f>IF(ISERROR(COUNTIF($G54:$V54,"=0")/(16-COUNTBLANK('Datos Curso'!$C$20:$C$35))), "",(COUNTIF($G54:$V54,"=0")/(16-COUNTBLANK('Datos Curso'!$C$20:$C$35))))</f>
        <v>0</v>
      </c>
      <c r="AF54" s="141">
        <f t="shared" si="10"/>
        <v>0.99999999999999989</v>
      </c>
    </row>
    <row r="55" spans="1:32" ht="38.25" x14ac:dyDescent="0.25">
      <c r="A55" s="3"/>
      <c r="B55" s="424"/>
      <c r="C55" s="430"/>
      <c r="D55" s="432"/>
      <c r="E55" s="430"/>
      <c r="F55" s="233" t="str">
        <f>Indicadores!F54</f>
        <v xml:space="preserve">Entona canciones y acompaña su canto con algunos recursos como instrumentos musicales, objetos o partes del cuerpo. Por ejemplo, pies o palmas. </v>
      </c>
      <c r="G55" s="142">
        <v>3</v>
      </c>
      <c r="H55" s="142">
        <v>2</v>
      </c>
      <c r="I55" s="142">
        <v>2</v>
      </c>
      <c r="J55" s="142">
        <v>2</v>
      </c>
      <c r="K55" s="318">
        <v>1</v>
      </c>
      <c r="L55" s="318">
        <v>1</v>
      </c>
      <c r="M55" s="318">
        <v>2</v>
      </c>
      <c r="N55" s="318">
        <v>1</v>
      </c>
      <c r="O55" s="318">
        <v>2</v>
      </c>
      <c r="P55" s="318"/>
      <c r="Q55" s="318"/>
      <c r="R55" s="318"/>
      <c r="S55" s="318"/>
      <c r="T55" s="318"/>
      <c r="U55" s="318"/>
      <c r="V55" s="318"/>
      <c r="W55" s="223">
        <f t="shared" si="6"/>
        <v>1</v>
      </c>
      <c r="X55" s="42">
        <f t="shared" si="7"/>
        <v>5</v>
      </c>
      <c r="Y55" s="43">
        <f t="shared" si="8"/>
        <v>3</v>
      </c>
      <c r="Z55" s="44">
        <f t="shared" si="9"/>
        <v>0</v>
      </c>
      <c r="AA55" s="3"/>
      <c r="AB55" s="27">
        <f>IF(ISERROR(COUNTIF($G55:$V55,"=3")/(16-(COUNTBLANK('Datos Curso'!$C$20:$C$35)))),"",(COUNTIF($G55:$V55,"=3")/(16-(COUNTBLANK('Datos Curso'!$C$20:$C$35)))))</f>
        <v>0.1111111111111111</v>
      </c>
      <c r="AC55" s="28">
        <f>IF(ISERROR(COUNTIF($G55:$V55,"=2")/(16-COUNTBLANK('Datos Curso'!$C$20:$C$35))),"",(COUNTIF($G55:$V55,"=2")/(16-COUNTBLANK('Datos Curso'!$C$20:$C$35))))</f>
        <v>0.55555555555555558</v>
      </c>
      <c r="AD55" s="29">
        <f>IF(ISERROR(COUNTIF($G55:$V55,"=1")/(16-COUNTBLANK('Datos Curso'!$C$20:$C$35))), "",(COUNTIF($G55:$V55,"=1")/(16-COUNTBLANK('Datos Curso'!$C$20:$C$35))))</f>
        <v>0.33333333333333331</v>
      </c>
      <c r="AE55" s="225">
        <f>IF(ISERROR(COUNTIF($G55:$V55,"=0")/(16-COUNTBLANK('Datos Curso'!$C$20:$C$35))), "",(COUNTIF($G55:$V55,"=0")/(16-COUNTBLANK('Datos Curso'!$C$20:$C$35))))</f>
        <v>0</v>
      </c>
      <c r="AF55" s="141">
        <f t="shared" si="10"/>
        <v>1</v>
      </c>
    </row>
    <row r="56" spans="1:32" ht="25.5" x14ac:dyDescent="0.25">
      <c r="A56" s="3"/>
      <c r="B56" s="424"/>
      <c r="C56" s="430"/>
      <c r="D56" s="432"/>
      <c r="E56" s="430"/>
      <c r="F56" s="233" t="str">
        <f>Indicadores!F55</f>
        <v>Reproduce corporalmente un relato o canción a través de la mímica y/o la dramatización. (NT2)</v>
      </c>
      <c r="G56" s="142">
        <v>3</v>
      </c>
      <c r="H56" s="142">
        <v>3</v>
      </c>
      <c r="I56" s="142">
        <v>2</v>
      </c>
      <c r="J56" s="142">
        <v>3</v>
      </c>
      <c r="K56" s="318">
        <v>2</v>
      </c>
      <c r="L56" s="318">
        <v>3</v>
      </c>
      <c r="M56" s="318">
        <v>2</v>
      </c>
      <c r="N56" s="318">
        <v>3</v>
      </c>
      <c r="O56" s="318">
        <v>2</v>
      </c>
      <c r="P56" s="318"/>
      <c r="Q56" s="318"/>
      <c r="R56" s="318"/>
      <c r="S56" s="318"/>
      <c r="T56" s="318"/>
      <c r="U56" s="318"/>
      <c r="V56" s="318"/>
      <c r="W56" s="223">
        <f t="shared" si="6"/>
        <v>5</v>
      </c>
      <c r="X56" s="42">
        <f t="shared" si="7"/>
        <v>4</v>
      </c>
      <c r="Y56" s="43">
        <f t="shared" si="8"/>
        <v>0</v>
      </c>
      <c r="Z56" s="44">
        <f t="shared" si="9"/>
        <v>0</v>
      </c>
      <c r="AA56" s="3"/>
      <c r="AB56" s="27">
        <f>IF(ISERROR(COUNTIF($G56:$V56,"=3")/(16-(COUNTBLANK('Datos Curso'!$C$20:$C$35)))),"",(COUNTIF($G56:$V56,"=3")/(16-(COUNTBLANK('Datos Curso'!$C$20:$C$35)))))</f>
        <v>0.55555555555555558</v>
      </c>
      <c r="AC56" s="28">
        <f>IF(ISERROR(COUNTIF($G56:$V56,"=2")/(16-COUNTBLANK('Datos Curso'!$C$20:$C$35))),"",(COUNTIF($G56:$V56,"=2")/(16-COUNTBLANK('Datos Curso'!$C$20:$C$35))))</f>
        <v>0.44444444444444442</v>
      </c>
      <c r="AD56" s="29">
        <f>IF(ISERROR(COUNTIF($G56:$V56,"=1")/(16-COUNTBLANK('Datos Curso'!$C$20:$C$35))), "",(COUNTIF($G56:$V56,"=1")/(16-COUNTBLANK('Datos Curso'!$C$20:$C$35))))</f>
        <v>0</v>
      </c>
      <c r="AE56" s="225">
        <f>IF(ISERROR(COUNTIF($G56:$V56,"=0")/(16-COUNTBLANK('Datos Curso'!$C$20:$C$35))), "",(COUNTIF($G56:$V56,"=0")/(16-COUNTBLANK('Datos Curso'!$C$20:$C$35))))</f>
        <v>0</v>
      </c>
      <c r="AF56" s="141">
        <f t="shared" si="10"/>
        <v>1</v>
      </c>
    </row>
    <row r="57" spans="1:32" x14ac:dyDescent="0.25">
      <c r="A57" s="3"/>
      <c r="B57" s="424"/>
      <c r="C57" s="430"/>
      <c r="D57" s="432"/>
      <c r="E57" s="430"/>
      <c r="F57" s="233" t="str">
        <f>Indicadores!F56</f>
        <v>Percute el ritmo al entonar canciones infantiles. (NT2)</v>
      </c>
      <c r="G57" s="142">
        <v>3</v>
      </c>
      <c r="H57" s="142">
        <v>2</v>
      </c>
      <c r="I57" s="142">
        <v>3</v>
      </c>
      <c r="J57" s="142">
        <v>2</v>
      </c>
      <c r="K57" s="318">
        <v>3</v>
      </c>
      <c r="L57" s="318">
        <v>2</v>
      </c>
      <c r="M57" s="318">
        <v>1</v>
      </c>
      <c r="N57" s="318">
        <v>2</v>
      </c>
      <c r="O57" s="318">
        <v>3</v>
      </c>
      <c r="P57" s="318"/>
      <c r="Q57" s="318"/>
      <c r="R57" s="318"/>
      <c r="S57" s="318"/>
      <c r="T57" s="318"/>
      <c r="U57" s="318"/>
      <c r="V57" s="318"/>
      <c r="W57" s="223">
        <f t="shared" si="6"/>
        <v>4</v>
      </c>
      <c r="X57" s="42">
        <f t="shared" si="7"/>
        <v>4</v>
      </c>
      <c r="Y57" s="43">
        <f t="shared" si="8"/>
        <v>1</v>
      </c>
      <c r="Z57" s="44">
        <f t="shared" si="9"/>
        <v>0</v>
      </c>
      <c r="AA57" s="3"/>
      <c r="AB57" s="27">
        <f>IF(ISERROR(COUNTIF($G57:$V57,"=3")/(16-(COUNTBLANK('Datos Curso'!$C$20:$C$35)))),"",(COUNTIF($G57:$V57,"=3")/(16-(COUNTBLANK('Datos Curso'!$C$20:$C$35)))))</f>
        <v>0.44444444444444442</v>
      </c>
      <c r="AC57" s="28">
        <f>IF(ISERROR(COUNTIF($G57:$V57,"=2")/(16-COUNTBLANK('Datos Curso'!$C$20:$C$35))),"",(COUNTIF($G57:$V57,"=2")/(16-COUNTBLANK('Datos Curso'!$C$20:$C$35))))</f>
        <v>0.44444444444444442</v>
      </c>
      <c r="AD57" s="29">
        <f>IF(ISERROR(COUNTIF($G57:$V57,"=1")/(16-COUNTBLANK('Datos Curso'!$C$20:$C$35))), "",(COUNTIF($G57:$V57,"=1")/(16-COUNTBLANK('Datos Curso'!$C$20:$C$35))))</f>
        <v>0.1111111111111111</v>
      </c>
      <c r="AE57" s="225">
        <f>IF(ISERROR(COUNTIF($G57:$V57,"=0")/(16-COUNTBLANK('Datos Curso'!$C$20:$C$35))), "",(COUNTIF($G57:$V57,"=0")/(16-COUNTBLANK('Datos Curso'!$C$20:$C$35))))</f>
        <v>0</v>
      </c>
      <c r="AF57" s="141">
        <f t="shared" si="10"/>
        <v>1</v>
      </c>
    </row>
    <row r="58" spans="1:32" ht="39" thickBot="1" x14ac:dyDescent="0.3">
      <c r="A58" s="3"/>
      <c r="B58" s="424"/>
      <c r="C58" s="430"/>
      <c r="D58" s="432"/>
      <c r="E58" s="431"/>
      <c r="F58" s="238" t="str">
        <f>Indicadores!F57</f>
        <v>Dibuja o modela figuras humanas o animales, incorporando detalles físicos. Por ejemplo, pestañas, cejas, dedos, ropa con botones.  (NT2)</v>
      </c>
      <c r="G58" s="330">
        <v>3</v>
      </c>
      <c r="H58" s="330">
        <v>3</v>
      </c>
      <c r="I58" s="330">
        <v>2</v>
      </c>
      <c r="J58" s="330">
        <v>3</v>
      </c>
      <c r="K58" s="319">
        <v>2</v>
      </c>
      <c r="L58" s="319">
        <v>1</v>
      </c>
      <c r="M58" s="319">
        <v>2</v>
      </c>
      <c r="N58" s="319">
        <v>3</v>
      </c>
      <c r="O58" s="319">
        <v>2</v>
      </c>
      <c r="P58" s="319"/>
      <c r="Q58" s="319"/>
      <c r="R58" s="319"/>
      <c r="S58" s="319"/>
      <c r="T58" s="319"/>
      <c r="U58" s="319"/>
      <c r="V58" s="319"/>
      <c r="W58" s="228">
        <f t="shared" si="6"/>
        <v>4</v>
      </c>
      <c r="X58" s="45">
        <f t="shared" si="7"/>
        <v>4</v>
      </c>
      <c r="Y58" s="46">
        <f t="shared" si="8"/>
        <v>1</v>
      </c>
      <c r="Z58" s="47">
        <f t="shared" si="9"/>
        <v>0</v>
      </c>
      <c r="AA58" s="3"/>
      <c r="AB58" s="31">
        <f>IF(ISERROR(COUNTIF($G58:$V58,"=3")/(16-(COUNTBLANK('Datos Curso'!$C$20:$C$35)))),"",(COUNTIF($G58:$V58,"=3")/(16-(COUNTBLANK('Datos Curso'!$C$20:$C$35)))))</f>
        <v>0.44444444444444442</v>
      </c>
      <c r="AC58" s="32">
        <f>IF(ISERROR(COUNTIF($G58:$V58,"=2")/(16-COUNTBLANK('Datos Curso'!$C$20:$C$35))),"",(COUNTIF($G58:$V58,"=2")/(16-COUNTBLANK('Datos Curso'!$C$20:$C$35))))</f>
        <v>0.44444444444444442</v>
      </c>
      <c r="AD58" s="33">
        <f>IF(ISERROR(COUNTIF($G58:$V58,"=1")/(16-COUNTBLANK('Datos Curso'!$C$20:$C$35))), "",(COUNTIF($G58:$V58,"=1")/(16-COUNTBLANK('Datos Curso'!$C$20:$C$35))))</f>
        <v>0.1111111111111111</v>
      </c>
      <c r="AE58" s="230">
        <f>IF(ISERROR(COUNTIF($G58:$V58,"=0")/(16-COUNTBLANK('Datos Curso'!$C$20:$C$35))), "",(COUNTIF($G58:$V58,"=0")/(16-COUNTBLANK('Datos Curso'!$C$20:$C$35))))</f>
        <v>0</v>
      </c>
      <c r="AF58" s="144">
        <f t="shared" si="10"/>
        <v>1</v>
      </c>
    </row>
    <row r="59" spans="1:32" ht="41.25" customHeight="1" x14ac:dyDescent="0.25">
      <c r="A59" s="3"/>
      <c r="B59" s="424"/>
      <c r="C59" s="430"/>
      <c r="D59" s="432"/>
      <c r="E59" s="434" t="str">
        <f>Indicadores!E58</f>
        <v>APRECIACION ESTETICA</v>
      </c>
      <c r="F59" s="237" t="str">
        <f>Indicadores!F58</f>
        <v xml:space="preserve">Realiza comentarios positivos sobre una pintura, escultura y/o fotografía observada. Por ejemplo, considera el colorido, formas, tamaño o líneas de una obra. </v>
      </c>
      <c r="G59" s="331">
        <v>3</v>
      </c>
      <c r="H59" s="331">
        <v>2</v>
      </c>
      <c r="I59" s="331">
        <v>1</v>
      </c>
      <c r="J59" s="331">
        <v>2</v>
      </c>
      <c r="K59" s="317">
        <v>3</v>
      </c>
      <c r="L59" s="317">
        <v>2</v>
      </c>
      <c r="M59" s="317">
        <v>2</v>
      </c>
      <c r="N59" s="317">
        <v>2</v>
      </c>
      <c r="O59" s="317">
        <v>3</v>
      </c>
      <c r="P59" s="317"/>
      <c r="Q59" s="317"/>
      <c r="R59" s="317"/>
      <c r="S59" s="317"/>
      <c r="T59" s="317"/>
      <c r="U59" s="317"/>
      <c r="V59" s="317"/>
      <c r="W59" s="227">
        <f t="shared" si="6"/>
        <v>3</v>
      </c>
      <c r="X59" s="20">
        <f t="shared" si="7"/>
        <v>5</v>
      </c>
      <c r="Y59" s="41">
        <f t="shared" si="8"/>
        <v>1</v>
      </c>
      <c r="Z59" s="21">
        <f t="shared" si="9"/>
        <v>0</v>
      </c>
      <c r="AA59" s="3"/>
      <c r="AB59" s="23">
        <f>IF(ISERROR(COUNTIF($G59:$V59,"=3")/(16-(COUNTBLANK('Datos Curso'!$C$20:$C$35)))),"",(COUNTIF($G59:$V59,"=3")/(16-(COUNTBLANK('Datos Curso'!$C$20:$C$35)))))</f>
        <v>0.33333333333333331</v>
      </c>
      <c r="AC59" s="24">
        <f>IF(ISERROR(COUNTIF($G59:$V59,"=2")/(16-COUNTBLANK('Datos Curso'!$C$20:$C$35))),"",(COUNTIF($G59:$V59,"=2")/(16-COUNTBLANK('Datos Curso'!$C$20:$C$35))))</f>
        <v>0.55555555555555558</v>
      </c>
      <c r="AD59" s="25">
        <f>IF(ISERROR(COUNTIF($G59:$V59,"=1")/(16-COUNTBLANK('Datos Curso'!$C$20:$C$35))), "",(COUNTIF($G59:$V59,"=1")/(16-COUNTBLANK('Datos Curso'!$C$20:$C$35))))</f>
        <v>0.1111111111111111</v>
      </c>
      <c r="AE59" s="229">
        <f>IF(ISERROR(COUNTIF($G59:$V59,"=0")/(16-COUNTBLANK('Datos Curso'!$C$20:$C$35))), "",(COUNTIF($G59:$V59,"=0")/(16-COUNTBLANK('Datos Curso'!$C$20:$C$35))))</f>
        <v>0</v>
      </c>
      <c r="AF59" s="140">
        <f t="shared" si="10"/>
        <v>1</v>
      </c>
    </row>
    <row r="60" spans="1:32" s="101" customFormat="1" ht="25.5" x14ac:dyDescent="0.25">
      <c r="A60" s="3"/>
      <c r="B60" s="424"/>
      <c r="C60" s="430"/>
      <c r="D60" s="432"/>
      <c r="E60" s="435"/>
      <c r="F60" s="233" t="str">
        <f>Indicadores!F59</f>
        <v xml:space="preserve">Menciona qué movimientos le agradan o desagradan de una danza observada. </v>
      </c>
      <c r="G60" s="332">
        <v>2</v>
      </c>
      <c r="H60" s="332">
        <v>2</v>
      </c>
      <c r="I60" s="332">
        <v>2</v>
      </c>
      <c r="J60" s="332">
        <v>2</v>
      </c>
      <c r="K60" s="147">
        <v>2</v>
      </c>
      <c r="L60" s="147">
        <v>2</v>
      </c>
      <c r="M60" s="147">
        <v>2</v>
      </c>
      <c r="N60" s="147">
        <v>2</v>
      </c>
      <c r="O60" s="147">
        <v>2</v>
      </c>
      <c r="P60" s="318"/>
      <c r="Q60" s="318"/>
      <c r="R60" s="318"/>
      <c r="S60" s="318"/>
      <c r="T60" s="318"/>
      <c r="U60" s="318"/>
      <c r="V60" s="318"/>
      <c r="W60" s="223">
        <f t="shared" si="6"/>
        <v>0</v>
      </c>
      <c r="X60" s="42">
        <f t="shared" si="7"/>
        <v>9</v>
      </c>
      <c r="Y60" s="43">
        <f t="shared" si="8"/>
        <v>0</v>
      </c>
      <c r="Z60" s="44">
        <f t="shared" si="9"/>
        <v>0</v>
      </c>
      <c r="AA60" s="3"/>
      <c r="AB60" s="27">
        <f>IF(ISERROR(COUNTIF($G60:$V60,"=3")/(16-(COUNTBLANK('Datos Curso'!$C$20:$C$35)))),"",(COUNTIF($G60:$V60,"=3")/(16-(COUNTBLANK('Datos Curso'!$C$20:$C$35)))))</f>
        <v>0</v>
      </c>
      <c r="AC60" s="28">
        <f>IF(ISERROR(COUNTIF($G60:$V60,"=2")/(16-COUNTBLANK('Datos Curso'!$C$20:$C$35))),"",(COUNTIF($G60:$V60,"=2")/(16-COUNTBLANK('Datos Curso'!$C$20:$C$35))))</f>
        <v>1</v>
      </c>
      <c r="AD60" s="29">
        <f>IF(ISERROR(COUNTIF($G60:$V60,"=1")/(16-COUNTBLANK('Datos Curso'!$C$20:$C$35))), "",(COUNTIF($G60:$V60,"=1")/(16-COUNTBLANK('Datos Curso'!$C$20:$C$35))))</f>
        <v>0</v>
      </c>
      <c r="AE60" s="225">
        <f>IF(ISERROR(COUNTIF($G60:$V60,"=0")/(16-COUNTBLANK('Datos Curso'!$C$20:$C$35))), "",(COUNTIF($G60:$V60,"=0")/(16-COUNTBLANK('Datos Curso'!$C$20:$C$35))))</f>
        <v>0</v>
      </c>
      <c r="AF60" s="141">
        <f t="shared" si="10"/>
        <v>1</v>
      </c>
    </row>
    <row r="61" spans="1:32" s="101" customFormat="1" ht="25.5" x14ac:dyDescent="0.25">
      <c r="A61" s="3"/>
      <c r="B61" s="424"/>
      <c r="C61" s="430"/>
      <c r="D61" s="432"/>
      <c r="E61" s="435"/>
      <c r="F61" s="233" t="str">
        <f>Indicadores!F60</f>
        <v xml:space="preserve">Menciona o indica cuando un fragmento musical es más rápido o lento y fuerte o suave, comentando cómo le agrada más. </v>
      </c>
      <c r="G61" s="332">
        <v>3</v>
      </c>
      <c r="H61" s="332">
        <v>3</v>
      </c>
      <c r="I61" s="332">
        <v>3</v>
      </c>
      <c r="J61" s="332">
        <v>3</v>
      </c>
      <c r="K61" s="147">
        <v>3</v>
      </c>
      <c r="L61" s="147">
        <v>3</v>
      </c>
      <c r="M61" s="147">
        <v>3</v>
      </c>
      <c r="N61" s="147">
        <v>3</v>
      </c>
      <c r="O61" s="147">
        <v>3</v>
      </c>
      <c r="P61" s="318"/>
      <c r="Q61" s="318"/>
      <c r="R61" s="318"/>
      <c r="S61" s="318"/>
      <c r="T61" s="318"/>
      <c r="U61" s="318"/>
      <c r="V61" s="318"/>
      <c r="W61" s="223">
        <f t="shared" si="6"/>
        <v>9</v>
      </c>
      <c r="X61" s="42">
        <f t="shared" si="7"/>
        <v>0</v>
      </c>
      <c r="Y61" s="43">
        <f t="shared" si="8"/>
        <v>0</v>
      </c>
      <c r="Z61" s="44">
        <f t="shared" si="9"/>
        <v>0</v>
      </c>
      <c r="AA61" s="3"/>
      <c r="AB61" s="27">
        <f>IF(ISERROR(COUNTIF($G61:$V61,"=3")/(16-(COUNTBLANK('Datos Curso'!$C$20:$C$35)))),"",(COUNTIF($G61:$V61,"=3")/(16-(COUNTBLANK('Datos Curso'!$C$20:$C$35)))))</f>
        <v>1</v>
      </c>
      <c r="AC61" s="28">
        <f>IF(ISERROR(COUNTIF($G61:$V61,"=2")/(16-COUNTBLANK('Datos Curso'!$C$20:$C$35))),"",(COUNTIF($G61:$V61,"=2")/(16-COUNTBLANK('Datos Curso'!$C$20:$C$35))))</f>
        <v>0</v>
      </c>
      <c r="AD61" s="29">
        <f>IF(ISERROR(COUNTIF($G61:$V61,"=1")/(16-COUNTBLANK('Datos Curso'!$C$20:$C$35))), "",(COUNTIF($G61:$V61,"=1")/(16-COUNTBLANK('Datos Curso'!$C$20:$C$35))))</f>
        <v>0</v>
      </c>
      <c r="AE61" s="225">
        <f>IF(ISERROR(COUNTIF($G61:$V61,"=0")/(16-COUNTBLANK('Datos Curso'!$C$20:$C$35))), "",(COUNTIF($G61:$V61,"=0")/(16-COUNTBLANK('Datos Curso'!$C$20:$C$35))))</f>
        <v>0</v>
      </c>
      <c r="AF61" s="141">
        <f t="shared" si="10"/>
        <v>1</v>
      </c>
    </row>
    <row r="62" spans="1:32" s="101" customFormat="1" ht="30" customHeight="1" x14ac:dyDescent="0.25">
      <c r="A62" s="3"/>
      <c r="B62" s="424"/>
      <c r="C62" s="430"/>
      <c r="D62" s="432"/>
      <c r="E62" s="435"/>
      <c r="F62" s="233" t="str">
        <f>Indicadores!F61</f>
        <v>Describe sus preferencias en relación al colorido, tamaño, formas o diseño de algunas pinturas, esculturas y/o fotografías. (NT2)</v>
      </c>
      <c r="G62" s="332">
        <v>2</v>
      </c>
      <c r="H62" s="332">
        <v>2</v>
      </c>
      <c r="I62" s="332">
        <v>2</v>
      </c>
      <c r="J62" s="332">
        <v>2</v>
      </c>
      <c r="K62" s="147">
        <v>2</v>
      </c>
      <c r="L62" s="147">
        <v>2</v>
      </c>
      <c r="M62" s="147">
        <v>2</v>
      </c>
      <c r="N62" s="147">
        <v>2</v>
      </c>
      <c r="O62" s="147">
        <v>2</v>
      </c>
      <c r="P62" s="318"/>
      <c r="Q62" s="318"/>
      <c r="R62" s="318"/>
      <c r="S62" s="318"/>
      <c r="T62" s="318"/>
      <c r="U62" s="318"/>
      <c r="V62" s="318"/>
      <c r="W62" s="223">
        <f t="shared" si="6"/>
        <v>0</v>
      </c>
      <c r="X62" s="42">
        <f t="shared" si="7"/>
        <v>9</v>
      </c>
      <c r="Y62" s="43">
        <f t="shared" si="8"/>
        <v>0</v>
      </c>
      <c r="Z62" s="44">
        <f t="shared" si="9"/>
        <v>0</v>
      </c>
      <c r="AA62" s="3"/>
      <c r="AB62" s="27">
        <f>IF(ISERROR(COUNTIF($G62:$V62,"=3")/(16-(COUNTBLANK('Datos Curso'!$C$20:$C$35)))),"",(COUNTIF($G62:$V62,"=3")/(16-(COUNTBLANK('Datos Curso'!$C$20:$C$35)))))</f>
        <v>0</v>
      </c>
      <c r="AC62" s="28">
        <f>IF(ISERROR(COUNTIF($G62:$V62,"=2")/(16-COUNTBLANK('Datos Curso'!$C$20:$C$35))),"",(COUNTIF($G62:$V62,"=2")/(16-COUNTBLANK('Datos Curso'!$C$20:$C$35))))</f>
        <v>1</v>
      </c>
      <c r="AD62" s="29">
        <f>IF(ISERROR(COUNTIF($G62:$V62,"=1")/(16-COUNTBLANK('Datos Curso'!$C$20:$C$35))), "",(COUNTIF($G62:$V62,"=1")/(16-COUNTBLANK('Datos Curso'!$C$20:$C$35))))</f>
        <v>0</v>
      </c>
      <c r="AE62" s="225">
        <f>IF(ISERROR(COUNTIF($G62:$V62,"=0")/(16-COUNTBLANK('Datos Curso'!$C$20:$C$35))), "",(COUNTIF($G62:$V62,"=0")/(16-COUNTBLANK('Datos Curso'!$C$20:$C$35))))</f>
        <v>0</v>
      </c>
      <c r="AF62" s="141">
        <f t="shared" si="10"/>
        <v>1</v>
      </c>
    </row>
    <row r="63" spans="1:32" ht="51.75" thickBot="1" x14ac:dyDescent="0.3">
      <c r="A63" s="3"/>
      <c r="B63" s="425"/>
      <c r="C63" s="431"/>
      <c r="D63" s="433"/>
      <c r="E63" s="436"/>
      <c r="F63" s="238" t="str">
        <f>Indicadores!F62</f>
        <v>Elige entre dos piezas de baile aquella que más le agrada, considerando algunos criterios como ritmo, soportes utilizados (maquillaje, vestuario, escenografía), deslazamiento o carácter (alegre/triste).</v>
      </c>
      <c r="G63" s="330">
        <v>2</v>
      </c>
      <c r="H63" s="330">
        <v>2</v>
      </c>
      <c r="I63" s="330">
        <v>2</v>
      </c>
      <c r="J63" s="330">
        <v>2</v>
      </c>
      <c r="K63" s="319">
        <v>2</v>
      </c>
      <c r="L63" s="319">
        <v>2</v>
      </c>
      <c r="M63" s="319">
        <v>2</v>
      </c>
      <c r="N63" s="319">
        <v>2</v>
      </c>
      <c r="O63" s="319">
        <v>2</v>
      </c>
      <c r="P63" s="319"/>
      <c r="Q63" s="319"/>
      <c r="R63" s="319"/>
      <c r="S63" s="319"/>
      <c r="T63" s="319"/>
      <c r="U63" s="319"/>
      <c r="V63" s="319"/>
      <c r="W63" s="228">
        <f t="shared" si="6"/>
        <v>0</v>
      </c>
      <c r="X63" s="45">
        <f t="shared" si="7"/>
        <v>9</v>
      </c>
      <c r="Y63" s="46">
        <f t="shared" si="8"/>
        <v>0</v>
      </c>
      <c r="Z63" s="47">
        <f t="shared" si="9"/>
        <v>0</v>
      </c>
      <c r="AA63" s="3"/>
      <c r="AB63" s="31">
        <f>IF(ISERROR(COUNTIF($G63:$V63,"=3")/(16-(COUNTBLANK('Datos Curso'!$C$20:$C$35)))),"",(COUNTIF($G63:$V63,"=3")/(16-(COUNTBLANK('Datos Curso'!$C$20:$C$35)))))</f>
        <v>0</v>
      </c>
      <c r="AC63" s="32">
        <f>IF(ISERROR(COUNTIF($G63:$V63,"=2")/(16-COUNTBLANK('Datos Curso'!$C$20:$C$35))),"",(COUNTIF($G63:$V63,"=2")/(16-COUNTBLANK('Datos Curso'!$C$20:$C$35))))</f>
        <v>1</v>
      </c>
      <c r="AD63" s="33">
        <f>IF(ISERROR(COUNTIF($G63:$V63,"=1")/(16-COUNTBLANK('Datos Curso'!$C$20:$C$35))), "",(COUNTIF($G63:$V63,"=1")/(16-COUNTBLANK('Datos Curso'!$C$20:$C$35))))</f>
        <v>0</v>
      </c>
      <c r="AE63" s="230">
        <f>IF(ISERROR(COUNTIF($G63:$V63,"=0")/(16-COUNTBLANK('Datos Curso'!$C$20:$C$35))), "",(COUNTIF($G63:$V63,"=0")/(16-COUNTBLANK('Datos Curso'!$C$20:$C$35))))</f>
        <v>0</v>
      </c>
      <c r="AF63" s="144">
        <f t="shared" si="10"/>
        <v>1</v>
      </c>
    </row>
    <row r="64" spans="1:32" ht="15.75" thickBot="1" x14ac:dyDescent="0.3">
      <c r="A64" s="22"/>
      <c r="B64" s="34"/>
      <c r="C64" s="34"/>
      <c r="D64" s="35"/>
      <c r="E64" s="148"/>
      <c r="F64" s="48"/>
      <c r="G64" s="37"/>
      <c r="H64" s="37"/>
      <c r="I64" s="37"/>
      <c r="J64" s="37"/>
      <c r="K64" s="145"/>
      <c r="L64" s="145"/>
      <c r="M64" s="145"/>
      <c r="N64" s="145"/>
      <c r="O64" s="145"/>
      <c r="P64" s="145"/>
      <c r="Q64" s="145"/>
      <c r="R64" s="145"/>
      <c r="S64" s="145"/>
      <c r="T64" s="145"/>
      <c r="U64" s="145"/>
      <c r="V64" s="146"/>
      <c r="W64" s="49"/>
      <c r="X64" s="49"/>
      <c r="Y64" s="49"/>
      <c r="Z64" s="49"/>
      <c r="AA64" s="39"/>
      <c r="AB64" s="38"/>
      <c r="AC64" s="38"/>
      <c r="AD64" s="38"/>
      <c r="AE64" s="38"/>
      <c r="AF64" s="22"/>
    </row>
    <row r="65" spans="1:32" ht="25.5" x14ac:dyDescent="0.25">
      <c r="A65" s="3"/>
      <c r="B65" s="443" t="str">
        <f>Indicadores!B64</f>
        <v>AMBITO: RELACION CON EL MEDIO NATURAL Y CULTURAL</v>
      </c>
      <c r="C65" s="446" t="str">
        <f>Indicadores!B68</f>
        <v>SERES VIVOS Y SU ENTORNO</v>
      </c>
      <c r="D65" s="447"/>
      <c r="E65" s="446" t="str">
        <f>Indicadores!E68</f>
        <v>DESCUBRIMIENTO DEL MUNDO NATURAL</v>
      </c>
      <c r="F65" s="242" t="str">
        <f>Indicadores!F68</f>
        <v xml:space="preserve">Nombra algunos cambios físicos evidentes que ocurren durante el crecimiento de personas, animales y plantas. </v>
      </c>
      <c r="G65" s="139">
        <v>3</v>
      </c>
      <c r="H65" s="139">
        <v>3</v>
      </c>
      <c r="I65" s="139">
        <v>3</v>
      </c>
      <c r="J65" s="139">
        <v>2</v>
      </c>
      <c r="K65" s="317">
        <v>3</v>
      </c>
      <c r="L65" s="317">
        <v>2</v>
      </c>
      <c r="M65" s="317">
        <v>1</v>
      </c>
      <c r="N65" s="317">
        <v>2</v>
      </c>
      <c r="O65" s="317">
        <v>3</v>
      </c>
      <c r="P65" s="317"/>
      <c r="Q65" s="317"/>
      <c r="R65" s="317"/>
      <c r="S65" s="317"/>
      <c r="T65" s="317"/>
      <c r="U65" s="317"/>
      <c r="V65" s="317"/>
      <c r="W65" s="227">
        <f t="shared" ref="W65:W70" si="11">COUNTIF($G65:$V65,"=3")</f>
        <v>5</v>
      </c>
      <c r="X65" s="20">
        <f t="shared" ref="X65:X70" si="12">COUNTIF($G65:$V65,"=2")</f>
        <v>3</v>
      </c>
      <c r="Y65" s="41">
        <f t="shared" ref="Y65:Y70" si="13">COUNTIF($G65:$V65,"=1")</f>
        <v>1</v>
      </c>
      <c r="Z65" s="21">
        <f t="shared" ref="Z65:Z70" si="14">COUNTIF($G65:$V65,"=0")</f>
        <v>0</v>
      </c>
      <c r="AA65" s="244"/>
      <c r="AB65" s="23">
        <f>IF(ISERROR(COUNTIF($G65:$V65,"=3")/(16-(COUNTBLANK('Datos Curso'!$C$20:$C$35)))),"",(COUNTIF($G65:$V65,"=3")/(16-(COUNTBLANK('Datos Curso'!$C$20:$C$35)))))</f>
        <v>0.55555555555555558</v>
      </c>
      <c r="AC65" s="24">
        <f>IF(ISERROR(COUNTIF($G65:$V65,"=2")/(16-COUNTBLANK('Datos Curso'!$C$20:$C$35))),"",(COUNTIF($G65:$V65,"=2")/(16-COUNTBLANK('Datos Curso'!$C$20:$C$35))))</f>
        <v>0.33333333333333331</v>
      </c>
      <c r="AD65" s="25">
        <f>IF(ISERROR(COUNTIF($G65:$V65,"=1")/(16-COUNTBLANK('Datos Curso'!$C$20:$C$35))), "",(COUNTIF($G65:$V65,"=1")/(16-COUNTBLANK('Datos Curso'!$C$20:$C$35))))</f>
        <v>0.1111111111111111</v>
      </c>
      <c r="AE65" s="229">
        <f>IF(ISERROR(COUNTIF($G65:$V65,"=0")/(16-COUNTBLANK('Datos Curso'!$C$20:$C$35))), "",(COUNTIF($G65:$V65,"=0")/(16-COUNTBLANK('Datos Curso'!$C$20:$C$35))))</f>
        <v>0</v>
      </c>
      <c r="AF65" s="140">
        <f t="shared" ref="AF65:AF82" si="15">SUM(AB65:AE65)</f>
        <v>1</v>
      </c>
    </row>
    <row r="66" spans="1:32" ht="25.5" x14ac:dyDescent="0.25">
      <c r="A66" s="3"/>
      <c r="B66" s="444"/>
      <c r="C66" s="448"/>
      <c r="D66" s="449"/>
      <c r="E66" s="448"/>
      <c r="F66" s="241" t="str">
        <f>Indicadores!F69</f>
        <v xml:space="preserve">Utiliza instrumentos como linternas, lupas, frascos o pinzas para observar diversos insectos, plantas u objetos de su interés. </v>
      </c>
      <c r="G66" s="142">
        <v>3</v>
      </c>
      <c r="H66" s="142">
        <v>2</v>
      </c>
      <c r="I66" s="142">
        <v>1</v>
      </c>
      <c r="J66" s="142">
        <v>3</v>
      </c>
      <c r="K66" s="318">
        <v>2</v>
      </c>
      <c r="L66" s="318">
        <v>1</v>
      </c>
      <c r="M66" s="318">
        <v>2</v>
      </c>
      <c r="N66" s="318">
        <v>3</v>
      </c>
      <c r="O66" s="318">
        <v>2</v>
      </c>
      <c r="P66" s="318"/>
      <c r="Q66" s="318"/>
      <c r="R66" s="318"/>
      <c r="S66" s="318"/>
      <c r="T66" s="318"/>
      <c r="U66" s="318"/>
      <c r="V66" s="318"/>
      <c r="W66" s="223">
        <f t="shared" si="11"/>
        <v>3</v>
      </c>
      <c r="X66" s="42">
        <f t="shared" si="12"/>
        <v>4</v>
      </c>
      <c r="Y66" s="43">
        <f t="shared" si="13"/>
        <v>2</v>
      </c>
      <c r="Z66" s="44">
        <f t="shared" si="14"/>
        <v>0</v>
      </c>
      <c r="AA66" s="244"/>
      <c r="AB66" s="27">
        <f>IF(ISERROR(COUNTIF($G66:$V66,"=3")/(16-(COUNTBLANK('Datos Curso'!$C$20:$C$35)))),"",(COUNTIF($G66:$V66,"=3")/(16-(COUNTBLANK('Datos Curso'!$C$20:$C$35)))))</f>
        <v>0.33333333333333331</v>
      </c>
      <c r="AC66" s="28">
        <f>IF(ISERROR(COUNTIF($G66:$V66,"=2")/(16-COUNTBLANK('Datos Curso'!$C$20:$C$35))),"",(COUNTIF($G66:$V66,"=2")/(16-COUNTBLANK('Datos Curso'!$C$20:$C$35))))</f>
        <v>0.44444444444444442</v>
      </c>
      <c r="AD66" s="29">
        <f>IF(ISERROR(COUNTIF($G66:$V66,"=1")/(16-COUNTBLANK('Datos Curso'!$C$20:$C$35))), "",(COUNTIF($G66:$V66,"=1")/(16-COUNTBLANK('Datos Curso'!$C$20:$C$35))))</f>
        <v>0.22222222222222221</v>
      </c>
      <c r="AE66" s="225">
        <f>IF(ISERROR(COUNTIF($G66:$V66,"=0")/(16-COUNTBLANK('Datos Curso'!$C$20:$C$35))), "",(COUNTIF($G66:$V66,"=0")/(16-COUNTBLANK('Datos Curso'!$C$20:$C$35))))</f>
        <v>0</v>
      </c>
      <c r="AF66" s="141">
        <f t="shared" si="15"/>
        <v>0.99999999999999989</v>
      </c>
    </row>
    <row r="67" spans="1:32" ht="38.25" x14ac:dyDescent="0.25">
      <c r="A67" s="3"/>
      <c r="B67" s="444"/>
      <c r="C67" s="448"/>
      <c r="D67" s="449"/>
      <c r="E67" s="448"/>
      <c r="F67" s="241" t="str">
        <f>Indicadores!F70</f>
        <v xml:space="preserve">Nombra los efectos que producen algunas fuentes de contaminación en el medio ambiente. Por ejemplo, “el humo ensucia el aire”. </v>
      </c>
      <c r="G67" s="142">
        <v>3</v>
      </c>
      <c r="H67" s="142">
        <v>2</v>
      </c>
      <c r="I67" s="142">
        <v>1</v>
      </c>
      <c r="J67" s="142">
        <v>2</v>
      </c>
      <c r="K67" s="318">
        <v>3</v>
      </c>
      <c r="L67" s="318">
        <v>2</v>
      </c>
      <c r="M67" s="318">
        <v>1</v>
      </c>
      <c r="N67" s="318">
        <v>2</v>
      </c>
      <c r="O67" s="318">
        <v>3</v>
      </c>
      <c r="P67" s="318"/>
      <c r="Q67" s="318"/>
      <c r="R67" s="318"/>
      <c r="S67" s="318"/>
      <c r="T67" s="318"/>
      <c r="U67" s="318"/>
      <c r="V67" s="318"/>
      <c r="W67" s="223">
        <f t="shared" si="11"/>
        <v>3</v>
      </c>
      <c r="X67" s="42">
        <f t="shared" si="12"/>
        <v>4</v>
      </c>
      <c r="Y67" s="43">
        <f t="shared" si="13"/>
        <v>2</v>
      </c>
      <c r="Z67" s="44">
        <f t="shared" si="14"/>
        <v>0</v>
      </c>
      <c r="AA67" s="244"/>
      <c r="AB67" s="27">
        <f>IF(ISERROR(COUNTIF($G67:$V67,"=3")/(16-(COUNTBLANK('Datos Curso'!$C$20:$C$35)))),"",(COUNTIF($G67:$V67,"=3")/(16-(COUNTBLANK('Datos Curso'!$C$20:$C$35)))))</f>
        <v>0.33333333333333331</v>
      </c>
      <c r="AC67" s="28">
        <f>IF(ISERROR(COUNTIF($G67:$V67,"=2")/(16-COUNTBLANK('Datos Curso'!$C$20:$C$35))),"",(COUNTIF($G67:$V67,"=2")/(16-COUNTBLANK('Datos Curso'!$C$20:$C$35))))</f>
        <v>0.44444444444444442</v>
      </c>
      <c r="AD67" s="29">
        <f>IF(ISERROR(COUNTIF($G67:$V67,"=1")/(16-COUNTBLANK('Datos Curso'!$C$20:$C$35))), "",(COUNTIF($G67:$V67,"=1")/(16-COUNTBLANK('Datos Curso'!$C$20:$C$35))))</f>
        <v>0.22222222222222221</v>
      </c>
      <c r="AE67" s="225">
        <f>IF(ISERROR(COUNTIF($G67:$V67,"=0")/(16-COUNTBLANK('Datos Curso'!$C$20:$C$35))), "",(COUNTIF($G67:$V67,"=0")/(16-COUNTBLANK('Datos Curso'!$C$20:$C$35))))</f>
        <v>0</v>
      </c>
      <c r="AF67" s="141">
        <f t="shared" si="15"/>
        <v>0.99999999999999989</v>
      </c>
    </row>
    <row r="68" spans="1:32" ht="38.25" x14ac:dyDescent="0.25">
      <c r="A68" s="3"/>
      <c r="B68" s="444"/>
      <c r="C68" s="448"/>
      <c r="D68" s="449"/>
      <c r="E68" s="448"/>
      <c r="F68" s="241" t="str">
        <f>Indicadores!F71</f>
        <v xml:space="preserve">Menciona algunas reacciones físicas de animales y personas frente a diversos fenómenos naturales. Por ejemplo, exposición prolongada al sol o agua, lluvia, frío o calor intenso. </v>
      </c>
      <c r="G68" s="142">
        <v>3</v>
      </c>
      <c r="H68" s="142">
        <v>2</v>
      </c>
      <c r="I68" s="142">
        <v>2</v>
      </c>
      <c r="J68" s="142">
        <v>2</v>
      </c>
      <c r="K68" s="318">
        <v>1</v>
      </c>
      <c r="L68" s="318">
        <v>1</v>
      </c>
      <c r="M68" s="318">
        <v>2</v>
      </c>
      <c r="N68" s="318">
        <v>2</v>
      </c>
      <c r="O68" s="318">
        <v>1</v>
      </c>
      <c r="P68" s="318"/>
      <c r="Q68" s="318"/>
      <c r="R68" s="318"/>
      <c r="S68" s="318"/>
      <c r="T68" s="318"/>
      <c r="U68" s="318"/>
      <c r="V68" s="318"/>
      <c r="W68" s="223">
        <f t="shared" si="11"/>
        <v>1</v>
      </c>
      <c r="X68" s="42">
        <f t="shared" si="12"/>
        <v>5</v>
      </c>
      <c r="Y68" s="43">
        <f t="shared" si="13"/>
        <v>3</v>
      </c>
      <c r="Z68" s="44">
        <f t="shared" si="14"/>
        <v>0</v>
      </c>
      <c r="AA68" s="244"/>
      <c r="AB68" s="27">
        <f>IF(ISERROR(COUNTIF($G68:$V68,"=3")/(16-(COUNTBLANK('Datos Curso'!$C$20:$C$35)))),"",(COUNTIF($G68:$V68,"=3")/(16-(COUNTBLANK('Datos Curso'!$C$20:$C$35)))))</f>
        <v>0.1111111111111111</v>
      </c>
      <c r="AC68" s="28">
        <f>IF(ISERROR(COUNTIF($G68:$V68,"=2")/(16-COUNTBLANK('Datos Curso'!$C$20:$C$35))),"",(COUNTIF($G68:$V68,"=2")/(16-COUNTBLANK('Datos Curso'!$C$20:$C$35))))</f>
        <v>0.55555555555555558</v>
      </c>
      <c r="AD68" s="29">
        <f>IF(ISERROR(COUNTIF($G68:$V68,"=1")/(16-COUNTBLANK('Datos Curso'!$C$20:$C$35))), "",(COUNTIF($G68:$V68,"=1")/(16-COUNTBLANK('Datos Curso'!$C$20:$C$35))))</f>
        <v>0.33333333333333331</v>
      </c>
      <c r="AE68" s="225">
        <f>IF(ISERROR(COUNTIF($G68:$V68,"=0")/(16-COUNTBLANK('Datos Curso'!$C$20:$C$35))), "",(COUNTIF($G68:$V68,"=0")/(16-COUNTBLANK('Datos Curso'!$C$20:$C$35))))</f>
        <v>0</v>
      </c>
      <c r="AF68" s="141">
        <f t="shared" si="15"/>
        <v>1</v>
      </c>
    </row>
    <row r="69" spans="1:32" ht="26.25" thickBot="1" x14ac:dyDescent="0.3">
      <c r="A69" s="3"/>
      <c r="B69" s="444"/>
      <c r="C69" s="450"/>
      <c r="D69" s="451"/>
      <c r="E69" s="450"/>
      <c r="F69" s="243" t="str">
        <f>Indicadores!F72</f>
        <v>Nombra y/o dibuja los principales cambios que ocurren en el ciclo vital de personas, animales y plantas. (NT2)</v>
      </c>
      <c r="G69" s="143">
        <v>3</v>
      </c>
      <c r="H69" s="143">
        <v>2</v>
      </c>
      <c r="I69" s="143">
        <v>2</v>
      </c>
      <c r="J69" s="143">
        <v>1</v>
      </c>
      <c r="K69" s="319">
        <v>1</v>
      </c>
      <c r="L69" s="319">
        <v>1</v>
      </c>
      <c r="M69" s="319">
        <v>2</v>
      </c>
      <c r="N69" s="319">
        <v>2</v>
      </c>
      <c r="O69" s="319">
        <v>1</v>
      </c>
      <c r="P69" s="319"/>
      <c r="Q69" s="319"/>
      <c r="R69" s="319"/>
      <c r="S69" s="319"/>
      <c r="T69" s="319"/>
      <c r="U69" s="319"/>
      <c r="V69" s="319"/>
      <c r="W69" s="228">
        <f t="shared" si="11"/>
        <v>1</v>
      </c>
      <c r="X69" s="45">
        <f t="shared" si="12"/>
        <v>4</v>
      </c>
      <c r="Y69" s="46">
        <f t="shared" si="13"/>
        <v>4</v>
      </c>
      <c r="Z69" s="47">
        <f t="shared" si="14"/>
        <v>0</v>
      </c>
      <c r="AA69" s="244"/>
      <c r="AB69" s="31">
        <f>IF(ISERROR(COUNTIF($G69:$V69,"=3")/(16-(COUNTBLANK('Datos Curso'!$C$20:$C$35)))),"",(COUNTIF($G69:$V69,"=3")/(16-(COUNTBLANK('Datos Curso'!$C$20:$C$35)))))</f>
        <v>0.1111111111111111</v>
      </c>
      <c r="AC69" s="32">
        <f>IF(ISERROR(COUNTIF($G69:$V69,"=2")/(16-COUNTBLANK('Datos Curso'!$C$20:$C$35))),"",(COUNTIF($G69:$V69,"=2")/(16-COUNTBLANK('Datos Curso'!$C$20:$C$35))))</f>
        <v>0.44444444444444442</v>
      </c>
      <c r="AD69" s="33">
        <f>IF(ISERROR(COUNTIF($G69:$V69,"=1")/(16-COUNTBLANK('Datos Curso'!$C$20:$C$35))), "",(COUNTIF($G69:$V69,"=1")/(16-COUNTBLANK('Datos Curso'!$C$20:$C$35))))</f>
        <v>0.44444444444444442</v>
      </c>
      <c r="AE69" s="230">
        <f>IF(ISERROR(COUNTIF($G69:$V69,"=0")/(16-COUNTBLANK('Datos Curso'!$C$20:$C$35))), "",(COUNTIF($G69:$V69,"=0")/(16-COUNTBLANK('Datos Curso'!$C$20:$C$35))))</f>
        <v>0</v>
      </c>
      <c r="AF69" s="144">
        <f t="shared" si="15"/>
        <v>1</v>
      </c>
    </row>
    <row r="70" spans="1:32" ht="29.25" customHeight="1" x14ac:dyDescent="0.25">
      <c r="A70" s="3"/>
      <c r="B70" s="444"/>
      <c r="C70" s="446" t="str">
        <f>Indicadores!B73</f>
        <v>GRUPOS HUMANOS, SUS FORMAS DE VIDA Y ACONTECIMIENTOS RELEVANTES</v>
      </c>
      <c r="D70" s="447"/>
      <c r="E70" s="452" t="str">
        <f>Indicadores!E73</f>
        <v xml:space="preserve">CONOCIMIENTO DEL 
ENTORNO SOCIAL
</v>
      </c>
      <c r="F70" s="242" t="str">
        <f>Indicadores!F73</f>
        <v>Menciona algunos he ch os significativos propio s de su familia y comunidad. Por ejemplo, cuando nace un hermano(a).</v>
      </c>
      <c r="G70" s="139">
        <v>3</v>
      </c>
      <c r="H70" s="139">
        <v>3</v>
      </c>
      <c r="I70" s="139">
        <v>3</v>
      </c>
      <c r="J70" s="139">
        <v>2</v>
      </c>
      <c r="K70" s="317">
        <v>2</v>
      </c>
      <c r="L70" s="317">
        <v>2</v>
      </c>
      <c r="M70" s="317">
        <v>3</v>
      </c>
      <c r="N70" s="317">
        <v>3</v>
      </c>
      <c r="O70" s="317">
        <v>2</v>
      </c>
      <c r="P70" s="317"/>
      <c r="Q70" s="317"/>
      <c r="R70" s="317"/>
      <c r="S70" s="317"/>
      <c r="T70" s="317"/>
      <c r="U70" s="317"/>
      <c r="V70" s="317"/>
      <c r="W70" s="227">
        <f t="shared" si="11"/>
        <v>5</v>
      </c>
      <c r="X70" s="20">
        <f t="shared" si="12"/>
        <v>4</v>
      </c>
      <c r="Y70" s="41">
        <f t="shared" si="13"/>
        <v>0</v>
      </c>
      <c r="Z70" s="21">
        <f t="shared" si="14"/>
        <v>0</v>
      </c>
      <c r="AA70" s="244"/>
      <c r="AB70" s="23">
        <f>IF(ISERROR(COUNTIF($G70:$V70,"=3")/(16-(COUNTBLANK('Datos Curso'!$C$20:$C$35)))),"",(COUNTIF($G70:$V70,"=3")/(16-(COUNTBLANK('Datos Curso'!$C$20:$C$35)))))</f>
        <v>0.55555555555555558</v>
      </c>
      <c r="AC70" s="24">
        <f>IF(ISERROR(COUNTIF($G70:$V70,"=2")/(16-COUNTBLANK('Datos Curso'!$C$20:$C$35))),"",(COUNTIF($G70:$V70,"=2")/(16-COUNTBLANK('Datos Curso'!$C$20:$C$35))))</f>
        <v>0.44444444444444442</v>
      </c>
      <c r="AD70" s="25">
        <f>IF(ISERROR(COUNTIF($G70:$V70,"=1")/(16-COUNTBLANK('Datos Curso'!$C$20:$C$35))), "",(COUNTIF($G70:$V70,"=1")/(16-COUNTBLANK('Datos Curso'!$C$20:$C$35))))</f>
        <v>0</v>
      </c>
      <c r="AE70" s="229">
        <f>IF(ISERROR(COUNTIF($G70:$V70,"=0")/(16-COUNTBLANK('Datos Curso'!$C$20:$C$35))), "",(COUNTIF($G70:$V70,"=0")/(16-COUNTBLANK('Datos Curso'!$C$20:$C$35))))</f>
        <v>0</v>
      </c>
      <c r="AF70" s="140">
        <f t="shared" si="15"/>
        <v>1</v>
      </c>
    </row>
    <row r="71" spans="1:32" ht="38.25" x14ac:dyDescent="0.25">
      <c r="A71" s="3"/>
      <c r="B71" s="444"/>
      <c r="C71" s="448"/>
      <c r="D71" s="449"/>
      <c r="E71" s="453"/>
      <c r="F71" s="241" t="str">
        <f>Indicadores!F74</f>
        <v>Menciona la utilidad que tienen algunos aparatos electrónicos (como radio, televisor, teléfono, computador) y utiliza algunas de sus funciones.</v>
      </c>
      <c r="G71" s="142">
        <v>3</v>
      </c>
      <c r="H71" s="142">
        <v>3</v>
      </c>
      <c r="I71" s="142">
        <v>2</v>
      </c>
      <c r="J71" s="142">
        <v>2</v>
      </c>
      <c r="K71" s="318">
        <v>1</v>
      </c>
      <c r="L71" s="318">
        <v>1</v>
      </c>
      <c r="M71" s="318">
        <v>2</v>
      </c>
      <c r="N71" s="318">
        <v>3</v>
      </c>
      <c r="O71" s="318">
        <v>2</v>
      </c>
      <c r="P71" s="318"/>
      <c r="Q71" s="318"/>
      <c r="R71" s="318"/>
      <c r="S71" s="318"/>
      <c r="T71" s="318"/>
      <c r="U71" s="318"/>
      <c r="V71" s="318"/>
      <c r="W71" s="223">
        <f>COUNTIF($G71:$V71,"=3")</f>
        <v>3</v>
      </c>
      <c r="X71" s="42">
        <f>COUNTIF($G71:$V71,"=2")</f>
        <v>4</v>
      </c>
      <c r="Y71" s="43">
        <f>COUNTIF($G71:$V71,"=1")</f>
        <v>2</v>
      </c>
      <c r="Z71" s="44">
        <f>COUNTIF($G71:$V71,"=0")</f>
        <v>0</v>
      </c>
      <c r="AA71" s="244"/>
      <c r="AB71" s="27">
        <f>IF(ISERROR(COUNTIF($G71:$V71,"=3")/(16-(COUNTBLANK('Datos Curso'!$C$20:$C$35)))),"",(COUNTIF($G71:$V71,"=3")/(16-(COUNTBLANK('Datos Curso'!$C$20:$C$35)))))</f>
        <v>0.33333333333333331</v>
      </c>
      <c r="AC71" s="28">
        <f>IF(ISERROR(COUNTIF($G71:$V71,"=2")/(16-COUNTBLANK('Datos Curso'!$C$20:$C$35))),"",(COUNTIF($G71:$V71,"=2")/(16-COUNTBLANK('Datos Curso'!$C$20:$C$35))))</f>
        <v>0.44444444444444442</v>
      </c>
      <c r="AD71" s="29">
        <f>IF(ISERROR(COUNTIF($G71:$V71,"=1")/(16-COUNTBLANK('Datos Curso'!$C$20:$C$35))), "",(COUNTIF($G71:$V71,"=1")/(16-COUNTBLANK('Datos Curso'!$C$20:$C$35))))</f>
        <v>0.22222222222222221</v>
      </c>
      <c r="AE71" s="225">
        <f>IF(ISERROR(COUNTIF($G71:$V71,"=0")/(16-COUNTBLANK('Datos Curso'!$C$20:$C$35))), "",(COUNTIF($G71:$V71,"=0")/(16-COUNTBLANK('Datos Curso'!$C$20:$C$35))))</f>
        <v>0</v>
      </c>
      <c r="AF71" s="141">
        <f t="shared" si="15"/>
        <v>0.99999999999999989</v>
      </c>
    </row>
    <row r="72" spans="1:32" ht="25.5" x14ac:dyDescent="0.25">
      <c r="A72" s="3"/>
      <c r="B72" s="444"/>
      <c r="C72" s="448"/>
      <c r="D72" s="449"/>
      <c r="E72" s="453"/>
      <c r="F72" s="241" t="str">
        <f>Indicadores!F75</f>
        <v>Menciona o indica algunas características propias de localidades del campo y la ciudad.</v>
      </c>
      <c r="G72" s="142">
        <v>3</v>
      </c>
      <c r="H72" s="142">
        <v>2</v>
      </c>
      <c r="I72" s="142">
        <v>1</v>
      </c>
      <c r="J72" s="142">
        <v>2</v>
      </c>
      <c r="K72" s="318">
        <v>2</v>
      </c>
      <c r="L72" s="318">
        <v>1</v>
      </c>
      <c r="M72" s="318">
        <v>3</v>
      </c>
      <c r="N72" s="318">
        <v>2</v>
      </c>
      <c r="O72" s="318">
        <v>3</v>
      </c>
      <c r="P72" s="318"/>
      <c r="Q72" s="318"/>
      <c r="R72" s="318"/>
      <c r="S72" s="318"/>
      <c r="T72" s="318"/>
      <c r="U72" s="318"/>
      <c r="V72" s="318"/>
      <c r="W72" s="223">
        <f t="shared" ref="W72:W74" si="16">COUNTIF($G72:$V72,"=3")</f>
        <v>3</v>
      </c>
      <c r="X72" s="42">
        <f t="shared" ref="X72:X74" si="17">COUNTIF($G72:$V72,"=2")</f>
        <v>4</v>
      </c>
      <c r="Y72" s="43">
        <f t="shared" ref="Y72:Y74" si="18">COUNTIF($G72:$V72,"=1")</f>
        <v>2</v>
      </c>
      <c r="Z72" s="44">
        <f t="shared" ref="Z72:Z74" si="19">COUNTIF($G72:$V72,"=0")</f>
        <v>0</v>
      </c>
      <c r="AA72" s="244"/>
      <c r="AB72" s="27">
        <f>IF(ISERROR(COUNTIF($G72:$V72,"=3")/(16-(COUNTBLANK('Datos Curso'!$C$20:$C$35)))),"",(COUNTIF($G72:$V72,"=3")/(16-(COUNTBLANK('Datos Curso'!$C$20:$C$35)))))</f>
        <v>0.33333333333333331</v>
      </c>
      <c r="AC72" s="28">
        <f>IF(ISERROR(COUNTIF($G72:$V72,"=2")/(16-COUNTBLANK('Datos Curso'!$C$20:$C$35))),"",(COUNTIF($G72:$V72,"=2")/(16-COUNTBLANK('Datos Curso'!$C$20:$C$35))))</f>
        <v>0.44444444444444442</v>
      </c>
      <c r="AD72" s="29">
        <f>IF(ISERROR(COUNTIF($G72:$V72,"=1")/(16-COUNTBLANK('Datos Curso'!$C$20:$C$35))), "",(COUNTIF($G72:$V72,"=1")/(16-COUNTBLANK('Datos Curso'!$C$20:$C$35))))</f>
        <v>0.22222222222222221</v>
      </c>
      <c r="AE72" s="225">
        <f>IF(ISERROR(COUNTIF($G72:$V72,"=0")/(16-COUNTBLANK('Datos Curso'!$C$20:$C$35))), "",(COUNTIF($G72:$V72,"=0")/(16-COUNTBLANK('Datos Curso'!$C$20:$C$35))))</f>
        <v>0</v>
      </c>
      <c r="AF72" s="141">
        <f t="shared" si="15"/>
        <v>0.99999999999999989</v>
      </c>
    </row>
    <row r="73" spans="1:32" ht="39" thickBot="1" x14ac:dyDescent="0.3">
      <c r="A73" s="3"/>
      <c r="B73" s="444"/>
      <c r="C73" s="448"/>
      <c r="D73" s="449"/>
      <c r="E73" s="454"/>
      <c r="F73" s="243" t="str">
        <f>Indicadores!F76</f>
        <v>Comenta algunas características de conmemoraciones mundiales y nacionales. Por ejemplo, “en el 18 de septiembre se baila cueca y se comen empanadas”.</v>
      </c>
      <c r="G73" s="143">
        <v>3</v>
      </c>
      <c r="H73" s="143">
        <v>3</v>
      </c>
      <c r="I73" s="143">
        <v>3</v>
      </c>
      <c r="J73" s="143">
        <v>2</v>
      </c>
      <c r="K73" s="319">
        <v>2</v>
      </c>
      <c r="L73" s="319">
        <v>3</v>
      </c>
      <c r="M73" s="319">
        <v>2</v>
      </c>
      <c r="N73" s="319">
        <v>3</v>
      </c>
      <c r="O73" s="319">
        <v>1</v>
      </c>
      <c r="P73" s="319"/>
      <c r="Q73" s="319"/>
      <c r="R73" s="319"/>
      <c r="S73" s="319"/>
      <c r="T73" s="319"/>
      <c r="U73" s="319"/>
      <c r="V73" s="319"/>
      <c r="W73" s="228">
        <f t="shared" si="16"/>
        <v>5</v>
      </c>
      <c r="X73" s="45">
        <f t="shared" si="17"/>
        <v>3</v>
      </c>
      <c r="Y73" s="46">
        <f t="shared" si="18"/>
        <v>1</v>
      </c>
      <c r="Z73" s="47">
        <f t="shared" si="19"/>
        <v>0</v>
      </c>
      <c r="AA73" s="244"/>
      <c r="AB73" s="31">
        <f>IF(ISERROR(COUNTIF($G73:$V73,"=3")/(16-(COUNTBLANK('Datos Curso'!$C$20:$C$35)))),"",(COUNTIF($G73:$V73,"=3")/(16-(COUNTBLANK('Datos Curso'!$C$20:$C$35)))))</f>
        <v>0.55555555555555558</v>
      </c>
      <c r="AC73" s="32">
        <f>IF(ISERROR(COUNTIF($G73:$V73,"=2")/(16-COUNTBLANK('Datos Curso'!$C$20:$C$35))),"",(COUNTIF($G73:$V73,"=2")/(16-COUNTBLANK('Datos Curso'!$C$20:$C$35))))</f>
        <v>0.33333333333333331</v>
      </c>
      <c r="AD73" s="33">
        <f>IF(ISERROR(COUNTIF($G73:$V73,"=1")/(16-COUNTBLANK('Datos Curso'!$C$20:$C$35))), "",(COUNTIF($G73:$V73,"=1")/(16-COUNTBLANK('Datos Curso'!$C$20:$C$35))))</f>
        <v>0.1111111111111111</v>
      </c>
      <c r="AE73" s="230">
        <f>IF(ISERROR(COUNTIF($G73:$V73,"=0")/(16-COUNTBLANK('Datos Curso'!$C$20:$C$35))), "",(COUNTIF($G73:$V73,"=0")/(16-COUNTBLANK('Datos Curso'!$C$20:$C$35))))</f>
        <v>0</v>
      </c>
      <c r="AF73" s="144">
        <f t="shared" si="15"/>
        <v>1</v>
      </c>
    </row>
    <row r="74" spans="1:32" ht="26.25" customHeight="1" x14ac:dyDescent="0.25">
      <c r="A74" s="3"/>
      <c r="B74" s="444"/>
      <c r="C74" s="448"/>
      <c r="D74" s="449"/>
      <c r="E74" s="446" t="str">
        <f>Indicadores!E77</f>
        <v xml:space="preserve">RELACIONES
LOGICO-MATEMATI
CAS  Y CUANTIFICA
CIÓN
</v>
      </c>
      <c r="F74" s="242" t="str">
        <f>Indicadores!F77</f>
        <v>Dice si un objeto está dentro o fuera , adelante o atrás, y cerca o lejos, de acuerdo a un punto concreto de referencia.</v>
      </c>
      <c r="G74" s="139">
        <v>3</v>
      </c>
      <c r="H74" s="139">
        <v>2</v>
      </c>
      <c r="I74" s="139">
        <v>3</v>
      </c>
      <c r="J74" s="139">
        <v>2</v>
      </c>
      <c r="K74" s="317">
        <v>3</v>
      </c>
      <c r="L74" s="317">
        <v>2</v>
      </c>
      <c r="M74" s="317">
        <v>1</v>
      </c>
      <c r="N74" s="317">
        <v>1</v>
      </c>
      <c r="O74" s="317">
        <v>1</v>
      </c>
      <c r="P74" s="317"/>
      <c r="Q74" s="317"/>
      <c r="R74" s="317"/>
      <c r="S74" s="317"/>
      <c r="T74" s="317"/>
      <c r="U74" s="317"/>
      <c r="V74" s="317"/>
      <c r="W74" s="227">
        <f t="shared" si="16"/>
        <v>3</v>
      </c>
      <c r="X74" s="20">
        <f t="shared" si="17"/>
        <v>3</v>
      </c>
      <c r="Y74" s="41">
        <f t="shared" si="18"/>
        <v>3</v>
      </c>
      <c r="Z74" s="21">
        <f t="shared" si="19"/>
        <v>0</v>
      </c>
      <c r="AA74" s="244"/>
      <c r="AB74" s="23">
        <f>IF(ISERROR(COUNTIF($G74:$V74,"=3")/(16-(COUNTBLANK('Datos Curso'!$C$20:$C$35)))),"",(COUNTIF($G74:$V74,"=3")/(16-(COUNTBLANK('Datos Curso'!$C$20:$C$35)))))</f>
        <v>0.33333333333333331</v>
      </c>
      <c r="AC74" s="24">
        <f>IF(ISERROR(COUNTIF($G74:$V74,"=2")/(16-COUNTBLANK('Datos Curso'!$C$20:$C$35))),"",(COUNTIF($G74:$V74,"=2")/(16-COUNTBLANK('Datos Curso'!$C$20:$C$35))))</f>
        <v>0.33333333333333331</v>
      </c>
      <c r="AD74" s="25">
        <f>IF(ISERROR(COUNTIF($G74:$V74,"=1")/(16-COUNTBLANK('Datos Curso'!$C$20:$C$35))), "",(COUNTIF($G74:$V74,"=1")/(16-COUNTBLANK('Datos Curso'!$C$20:$C$35))))</f>
        <v>0.33333333333333331</v>
      </c>
      <c r="AE74" s="229">
        <f>IF(ISERROR(COUNTIF($G74:$V74,"=0")/(16-COUNTBLANK('Datos Curso'!$C$20:$C$35))), "",(COUNTIF($G74:$V74,"=0")/(16-COUNTBLANK('Datos Curso'!$C$20:$C$35))))</f>
        <v>0</v>
      </c>
      <c r="AF74" s="140">
        <f t="shared" si="15"/>
        <v>1</v>
      </c>
    </row>
    <row r="75" spans="1:32" ht="25.5" x14ac:dyDescent="0.25">
      <c r="A75" s="3"/>
      <c r="B75" s="444"/>
      <c r="C75" s="448"/>
      <c r="D75" s="449"/>
      <c r="E75" s="448"/>
      <c r="F75" s="241" t="str">
        <f>Indicadores!F78</f>
        <v xml:space="preserve">Agrupa elementos con 2 características comunes y ordena al menos 4 elementos de acuerdo a su longitud, sin ensayo y error. </v>
      </c>
      <c r="G75" s="142">
        <v>3</v>
      </c>
      <c r="H75" s="142">
        <v>3</v>
      </c>
      <c r="I75" s="142">
        <v>3</v>
      </c>
      <c r="J75" s="142">
        <v>2</v>
      </c>
      <c r="K75" s="318">
        <v>2</v>
      </c>
      <c r="L75" s="318">
        <v>2</v>
      </c>
      <c r="M75" s="318">
        <v>2</v>
      </c>
      <c r="N75" s="318">
        <v>1</v>
      </c>
      <c r="O75" s="318">
        <v>1</v>
      </c>
      <c r="P75" s="318"/>
      <c r="Q75" s="318"/>
      <c r="R75" s="318"/>
      <c r="S75" s="318"/>
      <c r="T75" s="318"/>
      <c r="U75" s="318"/>
      <c r="V75" s="318"/>
      <c r="W75" s="223">
        <f>COUNTIF($G75:$V75,"=3")</f>
        <v>3</v>
      </c>
      <c r="X75" s="42">
        <f>COUNTIF($G75:$V75,"=2")</f>
        <v>4</v>
      </c>
      <c r="Y75" s="43">
        <f>COUNTIF($G75:$V75,"=1")</f>
        <v>2</v>
      </c>
      <c r="Z75" s="44">
        <f>COUNTIF($G75:$V75,"=0")</f>
        <v>0</v>
      </c>
      <c r="AA75" s="244"/>
      <c r="AB75" s="27">
        <f>IF(ISERROR(COUNTIF($G75:$V75,"=3")/(16-(COUNTBLANK('Datos Curso'!$C$20:$C$35)))),"",(COUNTIF($G75:$V75,"=3")/(16-(COUNTBLANK('Datos Curso'!$C$20:$C$35)))))</f>
        <v>0.33333333333333331</v>
      </c>
      <c r="AC75" s="28">
        <f>IF(ISERROR(COUNTIF($G75:$V75,"=2")/(16-COUNTBLANK('Datos Curso'!$C$20:$C$35))),"",(COUNTIF($G75:$V75,"=2")/(16-COUNTBLANK('Datos Curso'!$C$20:$C$35))))</f>
        <v>0.44444444444444442</v>
      </c>
      <c r="AD75" s="29">
        <f>IF(ISERROR(COUNTIF($G75:$V75,"=1")/(16-COUNTBLANK('Datos Curso'!$C$20:$C$35))), "",(COUNTIF($G75:$V75,"=1")/(16-COUNTBLANK('Datos Curso'!$C$20:$C$35))))</f>
        <v>0.22222222222222221</v>
      </c>
      <c r="AE75" s="225">
        <f>IF(ISERROR(COUNTIF($G75:$V75,"=0")/(16-COUNTBLANK('Datos Curso'!$C$20:$C$35))), "",(COUNTIF($G75:$V75,"=0")/(16-COUNTBLANK('Datos Curso'!$C$20:$C$35))))</f>
        <v>0</v>
      </c>
      <c r="AF75" s="141">
        <f t="shared" si="15"/>
        <v>0.99999999999999989</v>
      </c>
    </row>
    <row r="76" spans="1:32" ht="38.25" x14ac:dyDescent="0.25">
      <c r="A76" s="3"/>
      <c r="B76" s="444"/>
      <c r="C76" s="448"/>
      <c r="D76" s="449"/>
      <c r="E76" s="448"/>
      <c r="F76" s="241" t="str">
        <f>Indicadores!F79</f>
        <v xml:space="preserve">Continúa un patrón formado por un objeto que cambia en una de sus características. Por ejemplo, hace brochetas con patrones de frutas, ordenando una uva verde y luego una morada. </v>
      </c>
      <c r="G76" s="142">
        <v>3</v>
      </c>
      <c r="H76" s="142">
        <v>3</v>
      </c>
      <c r="I76" s="142">
        <v>3</v>
      </c>
      <c r="J76" s="142">
        <v>2</v>
      </c>
      <c r="K76" s="318">
        <v>2</v>
      </c>
      <c r="L76" s="318">
        <v>2</v>
      </c>
      <c r="M76" s="318">
        <v>1</v>
      </c>
      <c r="N76" s="318">
        <v>1</v>
      </c>
      <c r="O76" s="318">
        <v>2</v>
      </c>
      <c r="P76" s="318"/>
      <c r="Q76" s="318"/>
      <c r="R76" s="318"/>
      <c r="S76" s="318"/>
      <c r="T76" s="318"/>
      <c r="U76" s="318"/>
      <c r="V76" s="318"/>
      <c r="W76" s="223">
        <f t="shared" ref="W76:W82" si="20">COUNTIF($G76:$V76,"=3")</f>
        <v>3</v>
      </c>
      <c r="X76" s="42">
        <f t="shared" ref="X76:X82" si="21">COUNTIF($G76:$V76,"=2")</f>
        <v>4</v>
      </c>
      <c r="Y76" s="43">
        <f t="shared" ref="Y76:Y82" si="22">COUNTIF($G76:$V76,"=1")</f>
        <v>2</v>
      </c>
      <c r="Z76" s="44">
        <f t="shared" ref="Z76:Z82" si="23">COUNTIF($G76:$V76,"=0")</f>
        <v>0</v>
      </c>
      <c r="AA76" s="244"/>
      <c r="AB76" s="27">
        <f>IF(ISERROR(COUNTIF($G76:$V76,"=3")/(16-(COUNTBLANK('Datos Curso'!$C$20:$C$35)))),"",(COUNTIF($G76:$V76,"=3")/(16-(COUNTBLANK('Datos Curso'!$C$20:$C$35)))))</f>
        <v>0.33333333333333331</v>
      </c>
      <c r="AC76" s="28">
        <f>IF(ISERROR(COUNTIF($G76:$V76,"=2")/(16-COUNTBLANK('Datos Curso'!$C$20:$C$35))),"",(COUNTIF($G76:$V76,"=2")/(16-COUNTBLANK('Datos Curso'!$C$20:$C$35))))</f>
        <v>0.44444444444444442</v>
      </c>
      <c r="AD76" s="29">
        <f>IF(ISERROR(COUNTIF($G76:$V76,"=1")/(16-COUNTBLANK('Datos Curso'!$C$20:$C$35))), "",(COUNTIF($G76:$V76,"=1")/(16-COUNTBLANK('Datos Curso'!$C$20:$C$35))))</f>
        <v>0.22222222222222221</v>
      </c>
      <c r="AE76" s="225">
        <f>IF(ISERROR(COUNTIF($G76:$V76,"=0")/(16-COUNTBLANK('Datos Curso'!$C$20:$C$35))), "",(COUNTIF($G76:$V76,"=0")/(16-COUNTBLANK('Datos Curso'!$C$20:$C$35))))</f>
        <v>0</v>
      </c>
      <c r="AF76" s="141">
        <f t="shared" si="15"/>
        <v>0.99999999999999989</v>
      </c>
    </row>
    <row r="77" spans="1:32" ht="38.25" x14ac:dyDescent="0.25">
      <c r="A77" s="3"/>
      <c r="B77" s="444"/>
      <c r="C77" s="448"/>
      <c r="D77" s="449"/>
      <c r="E77" s="448"/>
      <c r="F77" s="241" t="str">
        <f>Indicadores!F80</f>
        <v xml:space="preserve">Menciona los conceptos de orientación espacial “hoy” y “mañana” y, los conceptos de frecuencia “siempre”, “a veces”, “nunca”, de acuerdo a la temporalidad de las situaciones. </v>
      </c>
      <c r="G77" s="142">
        <v>2</v>
      </c>
      <c r="H77" s="142">
        <v>2</v>
      </c>
      <c r="I77" s="142">
        <v>3</v>
      </c>
      <c r="J77" s="142">
        <v>3</v>
      </c>
      <c r="K77" s="318">
        <v>2</v>
      </c>
      <c r="L77" s="318">
        <v>1</v>
      </c>
      <c r="M77" s="318">
        <v>2</v>
      </c>
      <c r="N77" s="318">
        <v>3</v>
      </c>
      <c r="O77" s="318">
        <v>2</v>
      </c>
      <c r="P77" s="318"/>
      <c r="Q77" s="318"/>
      <c r="R77" s="318"/>
      <c r="S77" s="318"/>
      <c r="T77" s="318"/>
      <c r="U77" s="318"/>
      <c r="V77" s="318"/>
      <c r="W77" s="223">
        <f t="shared" si="20"/>
        <v>3</v>
      </c>
      <c r="X77" s="42">
        <f t="shared" si="21"/>
        <v>5</v>
      </c>
      <c r="Y77" s="43">
        <f t="shared" si="22"/>
        <v>1</v>
      </c>
      <c r="Z77" s="44">
        <f t="shared" si="23"/>
        <v>0</v>
      </c>
      <c r="AA77" s="244"/>
      <c r="AB77" s="27">
        <f>IF(ISERROR(COUNTIF($G77:$V77,"=3")/(16-(COUNTBLANK('Datos Curso'!$C$20:$C$35)))),"",(COUNTIF($G77:$V77,"=3")/(16-(COUNTBLANK('Datos Curso'!$C$20:$C$35)))))</f>
        <v>0.33333333333333331</v>
      </c>
      <c r="AC77" s="28">
        <f>IF(ISERROR(COUNTIF($G77:$V77,"=2")/(16-COUNTBLANK('Datos Curso'!$C$20:$C$35))),"",(COUNTIF($G77:$V77,"=2")/(16-COUNTBLANK('Datos Curso'!$C$20:$C$35))))</f>
        <v>0.55555555555555558</v>
      </c>
      <c r="AD77" s="29">
        <f>IF(ISERROR(COUNTIF($G77:$V77,"=1")/(16-COUNTBLANK('Datos Curso'!$C$20:$C$35))), "",(COUNTIF($G77:$V77,"=1")/(16-COUNTBLANK('Datos Curso'!$C$20:$C$35))))</f>
        <v>0.1111111111111111</v>
      </c>
      <c r="AE77" s="225">
        <f>IF(ISERROR(COUNTIF($G77:$V77,"=0")/(16-COUNTBLANK('Datos Curso'!$C$20:$C$35))), "",(COUNTIF($G77:$V77,"=0")/(16-COUNTBLANK('Datos Curso'!$C$20:$C$35))))</f>
        <v>0</v>
      </c>
      <c r="AF77" s="141">
        <f t="shared" si="15"/>
        <v>1</v>
      </c>
    </row>
    <row r="78" spans="1:32" ht="25.5" x14ac:dyDescent="0.25">
      <c r="A78" s="3"/>
      <c r="B78" s="444"/>
      <c r="C78" s="448"/>
      <c r="D78" s="449"/>
      <c r="E78" s="448"/>
      <c r="F78" s="241" t="str">
        <f>Indicadores!F81</f>
        <v xml:space="preserve">Nombra los pasos o acciones que realizó para resolver un problema práctico. </v>
      </c>
      <c r="G78" s="142">
        <v>3</v>
      </c>
      <c r="H78" s="142">
        <v>2</v>
      </c>
      <c r="I78" s="142">
        <v>1</v>
      </c>
      <c r="J78" s="142">
        <v>3</v>
      </c>
      <c r="K78" s="318">
        <v>2</v>
      </c>
      <c r="L78" s="318">
        <v>1</v>
      </c>
      <c r="M78" s="318">
        <v>3</v>
      </c>
      <c r="N78" s="318">
        <v>2</v>
      </c>
      <c r="O78" s="318">
        <v>1</v>
      </c>
      <c r="P78" s="318"/>
      <c r="Q78" s="318"/>
      <c r="R78" s="318"/>
      <c r="S78" s="318"/>
      <c r="T78" s="318"/>
      <c r="U78" s="318"/>
      <c r="V78" s="318"/>
      <c r="W78" s="223">
        <f t="shared" si="20"/>
        <v>3</v>
      </c>
      <c r="X78" s="42">
        <f t="shared" si="21"/>
        <v>3</v>
      </c>
      <c r="Y78" s="43">
        <f t="shared" si="22"/>
        <v>3</v>
      </c>
      <c r="Z78" s="44">
        <f t="shared" si="23"/>
        <v>0</v>
      </c>
      <c r="AA78" s="244"/>
      <c r="AB78" s="27">
        <f>IF(ISERROR(COUNTIF($G78:$V78,"=3")/(16-(COUNTBLANK('Datos Curso'!$C$20:$C$35)))),"",(COUNTIF($G78:$V78,"=3")/(16-(COUNTBLANK('Datos Curso'!$C$20:$C$35)))))</f>
        <v>0.33333333333333331</v>
      </c>
      <c r="AC78" s="28">
        <f>IF(ISERROR(COUNTIF($G78:$V78,"=2")/(16-COUNTBLANK('Datos Curso'!$C$20:$C$35))),"",(COUNTIF($G78:$V78,"=2")/(16-COUNTBLANK('Datos Curso'!$C$20:$C$35))))</f>
        <v>0.33333333333333331</v>
      </c>
      <c r="AD78" s="29">
        <f>IF(ISERROR(COUNTIF($G78:$V78,"=1")/(16-COUNTBLANK('Datos Curso'!$C$20:$C$35))), "",(COUNTIF($G78:$V78,"=1")/(16-COUNTBLANK('Datos Curso'!$C$20:$C$35))))</f>
        <v>0.33333333333333331</v>
      </c>
      <c r="AE78" s="225">
        <f>IF(ISERROR(COUNTIF($G78:$V78,"=0")/(16-COUNTBLANK('Datos Curso'!$C$20:$C$35))), "",(COUNTIF($G78:$V78,"=0")/(16-COUNTBLANK('Datos Curso'!$C$20:$C$35))))</f>
        <v>0</v>
      </c>
      <c r="AF78" s="141">
        <f t="shared" si="15"/>
        <v>1</v>
      </c>
    </row>
    <row r="79" spans="1:32" ht="15.75" thickBot="1" x14ac:dyDescent="0.3">
      <c r="A79" s="3"/>
      <c r="B79" s="444"/>
      <c r="C79" s="448"/>
      <c r="D79" s="449"/>
      <c r="E79" s="450"/>
      <c r="F79" s="243" t="str">
        <f>Indicadores!F82</f>
        <v xml:space="preserve">Muestra su mano izquierda y derecha, según solicitud (NT2) </v>
      </c>
      <c r="G79" s="143">
        <v>3</v>
      </c>
      <c r="H79" s="143">
        <v>2</v>
      </c>
      <c r="I79" s="143">
        <v>3</v>
      </c>
      <c r="J79" s="143">
        <v>2</v>
      </c>
      <c r="K79" s="319">
        <v>2</v>
      </c>
      <c r="L79" s="319">
        <v>3</v>
      </c>
      <c r="M79" s="319">
        <v>3</v>
      </c>
      <c r="N79" s="319">
        <v>3</v>
      </c>
      <c r="O79" s="319">
        <v>1</v>
      </c>
      <c r="P79" s="319"/>
      <c r="Q79" s="319"/>
      <c r="R79" s="319"/>
      <c r="S79" s="319"/>
      <c r="T79" s="319"/>
      <c r="U79" s="319"/>
      <c r="V79" s="319"/>
      <c r="W79" s="228">
        <f t="shared" si="20"/>
        <v>5</v>
      </c>
      <c r="X79" s="45">
        <f t="shared" si="21"/>
        <v>3</v>
      </c>
      <c r="Y79" s="46">
        <f t="shared" si="22"/>
        <v>1</v>
      </c>
      <c r="Z79" s="47">
        <f t="shared" si="23"/>
        <v>0</v>
      </c>
      <c r="AA79" s="244"/>
      <c r="AB79" s="31">
        <f>IF(ISERROR(COUNTIF($G79:$V79,"=3")/(16-(COUNTBLANK('Datos Curso'!$C$20:$C$35)))),"",(COUNTIF($G79:$V79,"=3")/(16-(COUNTBLANK('Datos Curso'!$C$20:$C$35)))))</f>
        <v>0.55555555555555558</v>
      </c>
      <c r="AC79" s="32">
        <f>IF(ISERROR(COUNTIF($G79:$V79,"=2")/(16-COUNTBLANK('Datos Curso'!$C$20:$C$35))),"",(COUNTIF($G79:$V79,"=2")/(16-COUNTBLANK('Datos Curso'!$C$20:$C$35))))</f>
        <v>0.33333333333333331</v>
      </c>
      <c r="AD79" s="33">
        <f>IF(ISERROR(COUNTIF($G79:$V79,"=1")/(16-COUNTBLANK('Datos Curso'!$C$20:$C$35))), "",(COUNTIF($G79:$V79,"=1")/(16-COUNTBLANK('Datos Curso'!$C$20:$C$35))))</f>
        <v>0.1111111111111111</v>
      </c>
      <c r="AE79" s="230">
        <f>IF(ISERROR(COUNTIF($G79:$V79,"=0")/(16-COUNTBLANK('Datos Curso'!$C$20:$C$35))), "",(COUNTIF($G79:$V79,"=0")/(16-COUNTBLANK('Datos Curso'!$C$20:$C$35))))</f>
        <v>0</v>
      </c>
      <c r="AF79" s="144">
        <f t="shared" si="15"/>
        <v>1</v>
      </c>
    </row>
    <row r="80" spans="1:32" ht="30.75" customHeight="1" x14ac:dyDescent="0.25">
      <c r="A80" s="3"/>
      <c r="B80" s="444"/>
      <c r="C80" s="448"/>
      <c r="D80" s="449"/>
      <c r="E80" s="452" t="str">
        <f>Indicadores!E83</f>
        <v>CUANTIFICACION</v>
      </c>
      <c r="F80" s="242" t="str">
        <f>Indicadores!F83</f>
        <v>Utiliza los números para comparar cantidades de hasta 10 elementos.</v>
      </c>
      <c r="G80" s="139">
        <v>1</v>
      </c>
      <c r="H80" s="139">
        <v>1</v>
      </c>
      <c r="I80" s="139">
        <v>1</v>
      </c>
      <c r="J80" s="139">
        <v>1</v>
      </c>
      <c r="K80" s="317">
        <v>1</v>
      </c>
      <c r="L80" s="317">
        <v>1</v>
      </c>
      <c r="M80" s="317">
        <v>1</v>
      </c>
      <c r="N80" s="317">
        <v>1</v>
      </c>
      <c r="O80" s="317">
        <v>1</v>
      </c>
      <c r="P80" s="317"/>
      <c r="Q80" s="317"/>
      <c r="R80" s="317"/>
      <c r="S80" s="317"/>
      <c r="T80" s="317"/>
      <c r="U80" s="317"/>
      <c r="V80" s="317"/>
      <c r="W80" s="227">
        <f t="shared" si="20"/>
        <v>0</v>
      </c>
      <c r="X80" s="20">
        <f t="shared" si="21"/>
        <v>0</v>
      </c>
      <c r="Y80" s="41">
        <f t="shared" si="22"/>
        <v>9</v>
      </c>
      <c r="Z80" s="21">
        <f t="shared" si="23"/>
        <v>0</v>
      </c>
      <c r="AA80" s="244"/>
      <c r="AB80" s="23">
        <f>IF(ISERROR(COUNTIF($G80:$V80,"=3")/(16-(COUNTBLANK('Datos Curso'!$C$20:$C$35)))),"",(COUNTIF($G80:$V80,"=3")/(16-(COUNTBLANK('Datos Curso'!$C$20:$C$35)))))</f>
        <v>0</v>
      </c>
      <c r="AC80" s="24">
        <f>IF(ISERROR(COUNTIF($G80:$V80,"=2")/(16-COUNTBLANK('Datos Curso'!$C$20:$C$35))),"",(COUNTIF($G80:$V80,"=2")/(16-COUNTBLANK('Datos Curso'!$C$20:$C$35))))</f>
        <v>0</v>
      </c>
      <c r="AD80" s="25">
        <f>IF(ISERROR(COUNTIF($G80:$V80,"=1")/(16-COUNTBLANK('Datos Curso'!$C$20:$C$35))), "",(COUNTIF($G80:$V80,"=1")/(16-COUNTBLANK('Datos Curso'!$C$20:$C$35))))</f>
        <v>1</v>
      </c>
      <c r="AE80" s="229">
        <f>IF(ISERROR(COUNTIF($G80:$V80,"=0")/(16-COUNTBLANK('Datos Curso'!$C$20:$C$35))), "",(COUNTIF($G80:$V80,"=0")/(16-COUNTBLANK('Datos Curso'!$C$20:$C$35))))</f>
        <v>0</v>
      </c>
      <c r="AF80" s="140">
        <f t="shared" si="15"/>
        <v>1</v>
      </c>
    </row>
    <row r="81" spans="1:32" s="101" customFormat="1" ht="25.5" x14ac:dyDescent="0.25">
      <c r="A81" s="3"/>
      <c r="B81" s="444"/>
      <c r="C81" s="448"/>
      <c r="D81" s="449"/>
      <c r="E81" s="453"/>
      <c r="F81" s="241" t="str">
        <f>Indicadores!F84</f>
        <v xml:space="preserve">Suma hasta 5 utilizando elementos concretos para resolver problemas simples. </v>
      </c>
      <c r="G81" s="142">
        <v>3</v>
      </c>
      <c r="H81" s="142">
        <v>3</v>
      </c>
      <c r="I81" s="142">
        <v>3</v>
      </c>
      <c r="J81" s="142">
        <v>3</v>
      </c>
      <c r="K81" s="318">
        <v>3</v>
      </c>
      <c r="L81" s="318">
        <v>3</v>
      </c>
      <c r="M81" s="318">
        <v>3</v>
      </c>
      <c r="N81" s="318">
        <v>3</v>
      </c>
      <c r="O81" s="318">
        <v>3</v>
      </c>
      <c r="P81" s="318"/>
      <c r="Q81" s="318"/>
      <c r="R81" s="318"/>
      <c r="S81" s="318"/>
      <c r="T81" s="318"/>
      <c r="U81" s="318"/>
      <c r="V81" s="318"/>
      <c r="W81" s="223">
        <f t="shared" si="20"/>
        <v>9</v>
      </c>
      <c r="X81" s="42">
        <f t="shared" si="21"/>
        <v>0</v>
      </c>
      <c r="Y81" s="43">
        <f t="shared" si="22"/>
        <v>0</v>
      </c>
      <c r="Z81" s="44">
        <f t="shared" si="23"/>
        <v>0</v>
      </c>
      <c r="AA81" s="244"/>
      <c r="AB81" s="27">
        <f>IF(ISERROR(COUNTIF($G81:$V81,"=3")/(16-(COUNTBLANK('Datos Curso'!$C$20:$C$35)))),"",(COUNTIF($G81:$V81,"=3")/(16-(COUNTBLANK('Datos Curso'!$C$20:$C$35)))))</f>
        <v>1</v>
      </c>
      <c r="AC81" s="28">
        <f>IF(ISERROR(COUNTIF($G81:$V81,"=2")/(16-COUNTBLANK('Datos Curso'!$C$20:$C$35))),"",(COUNTIF($G81:$V81,"=2")/(16-COUNTBLANK('Datos Curso'!$C$20:$C$35))))</f>
        <v>0</v>
      </c>
      <c r="AD81" s="29">
        <f>IF(ISERROR(COUNTIF($G81:$V81,"=1")/(16-COUNTBLANK('Datos Curso'!$C$20:$C$35))), "",(COUNTIF($G81:$V81,"=1")/(16-COUNTBLANK('Datos Curso'!$C$20:$C$35))))</f>
        <v>0</v>
      </c>
      <c r="AE81" s="225">
        <f>IF(ISERROR(COUNTIF($G81:$V81,"=0")/(16-COUNTBLANK('Datos Curso'!$C$20:$C$35))), "",(COUNTIF($G81:$V81,"=0")/(16-COUNTBLANK('Datos Curso'!$C$20:$C$35))))</f>
        <v>0</v>
      </c>
      <c r="AF81" s="141">
        <f t="shared" ref="AF81" si="24">SUM(AB81:AE81)</f>
        <v>1</v>
      </c>
    </row>
    <row r="82" spans="1:32" ht="26.25" thickBot="1" x14ac:dyDescent="0.3">
      <c r="A82" s="3"/>
      <c r="B82" s="445"/>
      <c r="C82" s="450"/>
      <c r="D82" s="451"/>
      <c r="E82" s="454"/>
      <c r="F82" s="243" t="str">
        <f>Indicadores!F85</f>
        <v>Escribe los números del 1 al 10, dibujando la cantidad de elementos correspondiente a cada uno de ellos.</v>
      </c>
      <c r="G82" s="143">
        <v>2</v>
      </c>
      <c r="H82" s="143">
        <v>3</v>
      </c>
      <c r="I82" s="143">
        <v>2</v>
      </c>
      <c r="J82" s="143">
        <v>3</v>
      </c>
      <c r="K82" s="319">
        <v>2</v>
      </c>
      <c r="L82" s="319">
        <v>1</v>
      </c>
      <c r="M82" s="319">
        <v>2</v>
      </c>
      <c r="N82" s="319">
        <v>1</v>
      </c>
      <c r="O82" s="319">
        <v>2</v>
      </c>
      <c r="P82" s="319"/>
      <c r="Q82" s="319"/>
      <c r="R82" s="319"/>
      <c r="S82" s="319"/>
      <c r="T82" s="319"/>
      <c r="U82" s="319"/>
      <c r="V82" s="319"/>
      <c r="W82" s="228">
        <f t="shared" si="20"/>
        <v>2</v>
      </c>
      <c r="X82" s="45">
        <f t="shared" si="21"/>
        <v>5</v>
      </c>
      <c r="Y82" s="46">
        <f t="shared" si="22"/>
        <v>2</v>
      </c>
      <c r="Z82" s="47">
        <f t="shared" si="23"/>
        <v>0</v>
      </c>
      <c r="AA82" s="244"/>
      <c r="AB82" s="31">
        <f>IF(ISERROR(COUNTIF($G82:$V82,"=3")/(16-(COUNTBLANK('Datos Curso'!$C$20:$C$35)))),"",(COUNTIF($G82:$V82,"=3")/(16-(COUNTBLANK('Datos Curso'!$C$20:$C$35)))))</f>
        <v>0.22222222222222221</v>
      </c>
      <c r="AC82" s="32">
        <f>IF(ISERROR(COUNTIF($G82:$V82,"=2")/(16-COUNTBLANK('Datos Curso'!$C$20:$C$35))),"",(COUNTIF($G82:$V82,"=2")/(16-COUNTBLANK('Datos Curso'!$C$20:$C$35))))</f>
        <v>0.55555555555555558</v>
      </c>
      <c r="AD82" s="33">
        <f>IF(ISERROR(COUNTIF($G82:$V82,"=1")/(16-COUNTBLANK('Datos Curso'!$C$20:$C$35))), "",(COUNTIF($G82:$V82,"=1")/(16-COUNTBLANK('Datos Curso'!$C$20:$C$35))))</f>
        <v>0.22222222222222221</v>
      </c>
      <c r="AE82" s="230">
        <f>IF(ISERROR(COUNTIF($G82:$V82,"=0")/(16-COUNTBLANK('Datos Curso'!$C$20:$C$35))), "",(COUNTIF($G82:$V82,"=0")/(16-COUNTBLANK('Datos Curso'!$C$20:$C$35))))</f>
        <v>0</v>
      </c>
      <c r="AF82" s="144">
        <f t="shared" si="15"/>
        <v>1</v>
      </c>
    </row>
    <row r="83" spans="1:32" ht="15.75" thickBot="1" x14ac:dyDescent="0.3">
      <c r="A83" s="3"/>
      <c r="B83" s="1"/>
      <c r="C83" s="1"/>
      <c r="D83" s="1"/>
      <c r="E83" s="1"/>
      <c r="F83" s="2"/>
      <c r="G83" s="1"/>
      <c r="H83" s="50"/>
      <c r="I83" s="1"/>
      <c r="J83" s="1"/>
      <c r="K83" s="1"/>
      <c r="L83" s="1"/>
      <c r="M83" s="1"/>
      <c r="N83" s="1"/>
      <c r="O83" s="1"/>
      <c r="P83" s="1"/>
      <c r="Q83" s="1"/>
      <c r="R83" s="1"/>
      <c r="S83" s="1"/>
      <c r="T83" s="1"/>
      <c r="U83" s="1"/>
      <c r="V83" s="1"/>
      <c r="W83" s="51"/>
      <c r="X83" s="51"/>
      <c r="Y83" s="51"/>
      <c r="Z83" s="51"/>
      <c r="AA83" s="3"/>
      <c r="AB83" s="51"/>
      <c r="AC83" s="51"/>
      <c r="AD83" s="51"/>
      <c r="AE83" s="51"/>
      <c r="AF83" s="3"/>
    </row>
    <row r="84" spans="1:32" x14ac:dyDescent="0.25">
      <c r="A84" s="3"/>
      <c r="B84" s="458" t="s">
        <v>21</v>
      </c>
      <c r="C84" s="461"/>
      <c r="D84" s="462"/>
      <c r="E84" s="462"/>
      <c r="F84" s="149" t="s">
        <v>6</v>
      </c>
      <c r="G84" s="19">
        <f>COUNTIF(G$12:G$37,"=3")</f>
        <v>13</v>
      </c>
      <c r="H84" s="19">
        <f t="shared" ref="H84:V84" si="25">COUNTIF(H$12:H$37,"=3")</f>
        <v>14</v>
      </c>
      <c r="I84" s="19">
        <f t="shared" si="25"/>
        <v>14</v>
      </c>
      <c r="J84" s="19">
        <f t="shared" si="25"/>
        <v>14</v>
      </c>
      <c r="K84" s="19">
        <f t="shared" si="25"/>
        <v>13</v>
      </c>
      <c r="L84" s="19">
        <f t="shared" si="25"/>
        <v>14</v>
      </c>
      <c r="M84" s="19">
        <f t="shared" si="25"/>
        <v>14</v>
      </c>
      <c r="N84" s="19">
        <f t="shared" si="25"/>
        <v>14</v>
      </c>
      <c r="O84" s="19">
        <f t="shared" si="25"/>
        <v>14</v>
      </c>
      <c r="P84" s="19">
        <f t="shared" si="25"/>
        <v>0</v>
      </c>
      <c r="Q84" s="19">
        <f t="shared" si="25"/>
        <v>0</v>
      </c>
      <c r="R84" s="19">
        <f t="shared" si="25"/>
        <v>0</v>
      </c>
      <c r="S84" s="19">
        <f t="shared" si="25"/>
        <v>0</v>
      </c>
      <c r="T84" s="19">
        <f t="shared" si="25"/>
        <v>0</v>
      </c>
      <c r="U84" s="19">
        <f t="shared" si="25"/>
        <v>0</v>
      </c>
      <c r="V84" s="19">
        <f t="shared" si="25"/>
        <v>0</v>
      </c>
      <c r="W84" s="51"/>
      <c r="X84" s="51"/>
      <c r="Y84" s="51"/>
      <c r="Z84" s="51"/>
      <c r="AA84" s="3"/>
      <c r="AB84" s="51"/>
      <c r="AC84" s="51"/>
      <c r="AD84" s="51"/>
      <c r="AE84" s="51"/>
      <c r="AF84" s="3"/>
    </row>
    <row r="85" spans="1:32" x14ac:dyDescent="0.25">
      <c r="A85" s="3"/>
      <c r="B85" s="459"/>
      <c r="C85" s="463"/>
      <c r="D85" s="464"/>
      <c r="E85" s="464"/>
      <c r="F85" s="150" t="s">
        <v>24</v>
      </c>
      <c r="G85" s="52">
        <f>COUNTIF(G$12:G$37,"=2")</f>
        <v>7</v>
      </c>
      <c r="H85" s="52">
        <f t="shared" ref="H85:V85" si="26">COUNTIF(H$12:H$37,"=2")</f>
        <v>6</v>
      </c>
      <c r="I85" s="52">
        <f t="shared" si="26"/>
        <v>6</v>
      </c>
      <c r="J85" s="52">
        <f t="shared" si="26"/>
        <v>6</v>
      </c>
      <c r="K85" s="52">
        <f t="shared" si="26"/>
        <v>7</v>
      </c>
      <c r="L85" s="52">
        <f t="shared" si="26"/>
        <v>6</v>
      </c>
      <c r="M85" s="52">
        <f t="shared" si="26"/>
        <v>6</v>
      </c>
      <c r="N85" s="52">
        <f t="shared" si="26"/>
        <v>6</v>
      </c>
      <c r="O85" s="52">
        <f t="shared" si="26"/>
        <v>6</v>
      </c>
      <c r="P85" s="52">
        <f t="shared" si="26"/>
        <v>0</v>
      </c>
      <c r="Q85" s="52">
        <f t="shared" si="26"/>
        <v>0</v>
      </c>
      <c r="R85" s="52">
        <f t="shared" si="26"/>
        <v>0</v>
      </c>
      <c r="S85" s="52">
        <f t="shared" si="26"/>
        <v>0</v>
      </c>
      <c r="T85" s="52">
        <f t="shared" si="26"/>
        <v>0</v>
      </c>
      <c r="U85" s="52">
        <f t="shared" si="26"/>
        <v>0</v>
      </c>
      <c r="V85" s="52">
        <f t="shared" si="26"/>
        <v>0</v>
      </c>
      <c r="W85" s="51"/>
      <c r="X85" s="51"/>
      <c r="Y85" s="51"/>
      <c r="Z85" s="51"/>
      <c r="AA85" s="3"/>
      <c r="AB85" s="51"/>
      <c r="AC85" s="51"/>
      <c r="AD85" s="51"/>
      <c r="AE85" s="51"/>
      <c r="AF85" s="3"/>
    </row>
    <row r="86" spans="1:32" x14ac:dyDescent="0.25">
      <c r="A86" s="3"/>
      <c r="B86" s="459"/>
      <c r="C86" s="463"/>
      <c r="D86" s="464"/>
      <c r="E86" s="464"/>
      <c r="F86" s="150" t="s">
        <v>8</v>
      </c>
      <c r="G86" s="53">
        <f>COUNTIF(G$12:G$37,"=1")</f>
        <v>6</v>
      </c>
      <c r="H86" s="53">
        <f t="shared" ref="H86:V86" si="27">COUNTIF(H$12:H$37,"=1")</f>
        <v>6</v>
      </c>
      <c r="I86" s="53">
        <f t="shared" si="27"/>
        <v>6</v>
      </c>
      <c r="J86" s="53">
        <f t="shared" si="27"/>
        <v>6</v>
      </c>
      <c r="K86" s="53">
        <f t="shared" si="27"/>
        <v>6</v>
      </c>
      <c r="L86" s="53">
        <f t="shared" si="27"/>
        <v>6</v>
      </c>
      <c r="M86" s="53">
        <f t="shared" si="27"/>
        <v>6</v>
      </c>
      <c r="N86" s="53">
        <f t="shared" si="27"/>
        <v>6</v>
      </c>
      <c r="O86" s="53">
        <f t="shared" si="27"/>
        <v>6</v>
      </c>
      <c r="P86" s="53">
        <f t="shared" si="27"/>
        <v>0</v>
      </c>
      <c r="Q86" s="53">
        <f t="shared" si="27"/>
        <v>0</v>
      </c>
      <c r="R86" s="53">
        <f t="shared" si="27"/>
        <v>0</v>
      </c>
      <c r="S86" s="53">
        <f t="shared" si="27"/>
        <v>0</v>
      </c>
      <c r="T86" s="53">
        <f t="shared" si="27"/>
        <v>0</v>
      </c>
      <c r="U86" s="53">
        <f t="shared" si="27"/>
        <v>0</v>
      </c>
      <c r="V86" s="53">
        <f t="shared" si="27"/>
        <v>0</v>
      </c>
      <c r="W86" s="51"/>
      <c r="X86" s="51"/>
      <c r="Y86" s="51"/>
      <c r="Z86" s="51"/>
      <c r="AA86" s="3"/>
      <c r="AB86" s="51"/>
      <c r="AC86" s="51"/>
      <c r="AD86" s="51"/>
      <c r="AE86" s="51"/>
      <c r="AF86" s="3"/>
    </row>
    <row r="87" spans="1:32" ht="15.75" thickBot="1" x14ac:dyDescent="0.3">
      <c r="A87" s="3"/>
      <c r="B87" s="459"/>
      <c r="C87" s="463"/>
      <c r="D87" s="464"/>
      <c r="E87" s="464"/>
      <c r="F87" s="151" t="s">
        <v>25</v>
      </c>
      <c r="G87" s="54">
        <f>COUNTIF(G$12:G$37,"=0")</f>
        <v>0</v>
      </c>
      <c r="H87" s="54">
        <f t="shared" ref="H87:V87" si="28">COUNTIF(H$12:H$37,"=0")</f>
        <v>0</v>
      </c>
      <c r="I87" s="54">
        <f t="shared" si="28"/>
        <v>0</v>
      </c>
      <c r="J87" s="54">
        <f t="shared" si="28"/>
        <v>0</v>
      </c>
      <c r="K87" s="54">
        <f t="shared" si="28"/>
        <v>0</v>
      </c>
      <c r="L87" s="54">
        <f t="shared" si="28"/>
        <v>0</v>
      </c>
      <c r="M87" s="54">
        <f t="shared" si="28"/>
        <v>0</v>
      </c>
      <c r="N87" s="54">
        <f t="shared" si="28"/>
        <v>0</v>
      </c>
      <c r="O87" s="54">
        <f t="shared" si="28"/>
        <v>0</v>
      </c>
      <c r="P87" s="54">
        <f t="shared" si="28"/>
        <v>0</v>
      </c>
      <c r="Q87" s="54">
        <f t="shared" si="28"/>
        <v>0</v>
      </c>
      <c r="R87" s="54">
        <f t="shared" si="28"/>
        <v>0</v>
      </c>
      <c r="S87" s="54">
        <f t="shared" si="28"/>
        <v>0</v>
      </c>
      <c r="T87" s="54">
        <f t="shared" si="28"/>
        <v>0</v>
      </c>
      <c r="U87" s="54">
        <f t="shared" si="28"/>
        <v>0</v>
      </c>
      <c r="V87" s="54">
        <f t="shared" si="28"/>
        <v>0</v>
      </c>
      <c r="W87" s="1"/>
      <c r="X87" s="1"/>
      <c r="Y87" s="1"/>
      <c r="Z87" s="1"/>
      <c r="AA87" s="3"/>
      <c r="AB87" s="1"/>
      <c r="AC87" s="1"/>
      <c r="AD87" s="1"/>
      <c r="AE87" s="1"/>
      <c r="AF87" s="3"/>
    </row>
    <row r="88" spans="1:32" ht="15.75" thickBot="1" x14ac:dyDescent="0.3">
      <c r="A88" s="3"/>
      <c r="B88" s="459"/>
      <c r="C88" s="463"/>
      <c r="D88" s="464"/>
      <c r="E88" s="464"/>
      <c r="F88" s="92"/>
      <c r="G88" s="92"/>
      <c r="H88" s="92"/>
      <c r="I88" s="92"/>
      <c r="J88" s="92"/>
      <c r="K88" s="92"/>
      <c r="L88" s="92"/>
      <c r="M88" s="92"/>
      <c r="N88" s="92"/>
      <c r="O88" s="92"/>
      <c r="P88" s="92"/>
      <c r="Q88" s="92"/>
      <c r="R88" s="92"/>
      <c r="S88" s="92"/>
      <c r="T88" s="92"/>
      <c r="U88" s="92"/>
      <c r="V88" s="93"/>
      <c r="W88" s="3"/>
      <c r="X88" s="3"/>
      <c r="Y88" s="3"/>
      <c r="Z88" s="3"/>
      <c r="AA88" s="3"/>
      <c r="AB88" s="3"/>
      <c r="AC88" s="3"/>
      <c r="AD88" s="3"/>
      <c r="AE88" s="3"/>
      <c r="AF88" s="3"/>
    </row>
    <row r="89" spans="1:32" x14ac:dyDescent="0.25">
      <c r="A89" s="3"/>
      <c r="B89" s="459"/>
      <c r="C89" s="463"/>
      <c r="D89" s="464"/>
      <c r="E89" s="464"/>
      <c r="F89" s="149" t="s">
        <v>10</v>
      </c>
      <c r="G89" s="55">
        <f>IF(ISERROR(COUNTIF(G$12:G$37,"=3")/(26-COUNTBLANK(Indicadores!$F$7:$F$32))),"",(COUNTIF(G$12:G$37,"=3")/(26-COUNTBLANK(Indicadores!$F$7:$F$32))))</f>
        <v>0.5</v>
      </c>
      <c r="H89" s="55">
        <f>IF(ISERROR(COUNTIF(H$12:H$37,"=3")/(26-COUNTBLANK(Indicadores!$F$7:$F$32))),"",(COUNTIF(H$12:H$37,"=3")/(26-COUNTBLANK(Indicadores!$F$7:$F$32))))</f>
        <v>0.53846153846153844</v>
      </c>
      <c r="I89" s="55">
        <f>IF(ISERROR(COUNTIF(I$12:I$37,"=3")/(26-COUNTBLANK(Indicadores!$F$7:$F$32))),"",(COUNTIF(I$12:I$37,"=3")/(26-COUNTBLANK(Indicadores!$F$7:$F$32))))</f>
        <v>0.53846153846153844</v>
      </c>
      <c r="J89" s="55">
        <f>IF(ISERROR(COUNTIF(J$12:J$37,"=3")/(26-COUNTBLANK(Indicadores!$F$7:$F$32))),"",(COUNTIF(J$12:J$37,"=3")/(26-COUNTBLANK(Indicadores!$F$7:$F$32))))</f>
        <v>0.53846153846153844</v>
      </c>
      <c r="K89" s="55">
        <f>IF(ISERROR(COUNTIF(K$12:K$37,"=3")/(26-COUNTBLANK(Indicadores!$F$7:$F$32))),"",(COUNTIF(K$12:K$37,"=3")/(26-COUNTBLANK(Indicadores!$F$7:$F$32))))</f>
        <v>0.5</v>
      </c>
      <c r="L89" s="55">
        <f>IF(ISERROR(COUNTIF(L$12:L$37,"=3")/(26-COUNTBLANK(Indicadores!$F$7:$F$32))),"",(COUNTIF(L$12:L$37,"=3")/(26-COUNTBLANK(Indicadores!$F$7:$F$32))))</f>
        <v>0.53846153846153844</v>
      </c>
      <c r="M89" s="55">
        <f>IF(ISERROR(COUNTIF(M$12:M$37,"=3")/(26-COUNTBLANK(Indicadores!$F$7:$F$32))),"",(COUNTIF(M$12:M$37,"=3")/(26-COUNTBLANK(Indicadores!$F$7:$F$32))))</f>
        <v>0.53846153846153844</v>
      </c>
      <c r="N89" s="55">
        <f>IF(ISERROR(COUNTIF(N$12:N$37,"=3")/(26-COUNTBLANK(Indicadores!$F$7:$F$32))),"",(COUNTIF(N$12:N$37,"=3")/(26-COUNTBLANK(Indicadores!$F$7:$F$32))))</f>
        <v>0.53846153846153844</v>
      </c>
      <c r="O89" s="55">
        <f>IF(ISERROR(COUNTIF(O$12:O$37,"=3")/(26-COUNTBLANK(Indicadores!$F$7:$F$32))),"",(COUNTIF(O$12:O$37,"=3")/(26-COUNTBLANK(Indicadores!$F$7:$F$32))))</f>
        <v>0.53846153846153844</v>
      </c>
      <c r="P89" s="55">
        <f>IF(ISERROR(COUNTIF(P$12:P$37,"=3")/(26-COUNTBLANK(Indicadores!$F$7:$F$32))),"",(COUNTIF(P$12:P$37,"=3")/(26-COUNTBLANK(Indicadores!$F$7:$F$32))))</f>
        <v>0</v>
      </c>
      <c r="Q89" s="55">
        <f>IF(ISERROR(COUNTIF(Q$12:Q$37,"=3")/(26-COUNTBLANK(Indicadores!$F$7:$F$32))),"",(COUNTIF(Q$12:Q$37,"=3")/(26-COUNTBLANK(Indicadores!$F$7:$F$32))))</f>
        <v>0</v>
      </c>
      <c r="R89" s="55">
        <f>IF(ISERROR(COUNTIF(R$12:R$37,"=3")/(26-COUNTBLANK(Indicadores!$F$7:$F$32))),"",(COUNTIF(R$12:R$37,"=3")/(26-COUNTBLANK(Indicadores!$F$7:$F$32))))</f>
        <v>0</v>
      </c>
      <c r="S89" s="55">
        <f>IF(ISERROR(COUNTIF(S$12:S$37,"=3")/(26-COUNTBLANK(Indicadores!$F$7:$F$32))),"",(COUNTIF(S$12:S$37,"=3")/(26-COUNTBLANK(Indicadores!$F$7:$F$32))))</f>
        <v>0</v>
      </c>
      <c r="T89" s="55">
        <f>IF(ISERROR(COUNTIF(T$12:T$37,"=3")/(26-COUNTBLANK(Indicadores!$F$7:$F$32))),"",(COUNTIF(T$12:T$37,"=3")/(26-COUNTBLANK(Indicadores!$F$7:$F$32))))</f>
        <v>0</v>
      </c>
      <c r="U89" s="55">
        <f>IF(ISERROR(COUNTIF(U$12:U$37,"=3")/(26-COUNTBLANK(Indicadores!$F$7:$F$32))),"",(COUNTIF(U$12:U$37,"=3")/(26-COUNTBLANK(Indicadores!$F$7:$F$32))))</f>
        <v>0</v>
      </c>
      <c r="V89" s="55">
        <f>IF(ISERROR(COUNTIF(V$12:V$37,"=3")/(26-COUNTBLANK(Indicadores!$F$7:$F$32))),"",(COUNTIF(V$12:V$37,"=3")/(26-COUNTBLANK(Indicadores!$F$7:$F$32))))</f>
        <v>0</v>
      </c>
      <c r="W89" s="1"/>
      <c r="X89" s="3"/>
      <c r="Y89" s="1"/>
      <c r="Z89" s="1"/>
      <c r="AA89" s="3"/>
      <c r="AB89" s="1"/>
      <c r="AC89" s="1"/>
      <c r="AD89" s="1"/>
      <c r="AE89" s="1"/>
      <c r="AF89" s="3"/>
    </row>
    <row r="90" spans="1:32" x14ac:dyDescent="0.25">
      <c r="A90" s="3"/>
      <c r="B90" s="459"/>
      <c r="C90" s="463"/>
      <c r="D90" s="464"/>
      <c r="E90" s="464"/>
      <c r="F90" s="150" t="s">
        <v>11</v>
      </c>
      <c r="G90" s="56">
        <f>IF(ISERROR(COUNTIF(G$12:G$37,"=2")/(26-COUNTBLANK(Indicadores!$F$7:$F$32))),"",(COUNTIF(G$12:G$37,"=2")/(26-COUNTBLANK(Indicadores!$F$7:$F$32))))</f>
        <v>0.26923076923076922</v>
      </c>
      <c r="H90" s="56">
        <f>IF(ISERROR(COUNTIF(H$12:H$37,"=2")/(26-COUNTBLANK(Indicadores!$F$7:$F$32))),"",(COUNTIF(H$12:H$37,"=2")/(26-COUNTBLANK(Indicadores!$F$7:$F$32))))</f>
        <v>0.23076923076923078</v>
      </c>
      <c r="I90" s="56">
        <f>IF(ISERROR(COUNTIF(I$12:I$37,"=2")/(26-COUNTBLANK(Indicadores!$F$7:$F$32))),"",(COUNTIF(I$12:I$37,"=2")/(26-COUNTBLANK(Indicadores!$F$7:$F$32))))</f>
        <v>0.23076923076923078</v>
      </c>
      <c r="J90" s="56">
        <f>IF(ISERROR(COUNTIF(J$12:J$37,"=2")/(26-COUNTBLANK(Indicadores!$F$7:$F$32))),"",(COUNTIF(J$12:J$37,"=2")/(26-COUNTBLANK(Indicadores!$F$7:$F$32))))</f>
        <v>0.23076923076923078</v>
      </c>
      <c r="K90" s="56">
        <f>IF(ISERROR(COUNTIF(K$12:K$37,"=2")/(26-COUNTBLANK(Indicadores!$F$7:$F$32))),"",(COUNTIF(K$12:K$37,"=2")/(26-COUNTBLANK(Indicadores!$F$7:$F$32))))</f>
        <v>0.26923076923076922</v>
      </c>
      <c r="L90" s="56">
        <f>IF(ISERROR(COUNTIF(L$12:L$37,"=2")/(26-COUNTBLANK(Indicadores!$F$7:$F$32))),"",(COUNTIF(L$12:L$37,"=2")/(26-COUNTBLANK(Indicadores!$F$7:$F$32))))</f>
        <v>0.23076923076923078</v>
      </c>
      <c r="M90" s="56">
        <f>IF(ISERROR(COUNTIF(M$12:M$37,"=2")/(26-COUNTBLANK(Indicadores!$F$7:$F$32))),"",(COUNTIF(M$12:M$37,"=2")/(26-COUNTBLANK(Indicadores!$F$7:$F$32))))</f>
        <v>0.23076923076923078</v>
      </c>
      <c r="N90" s="56">
        <f>IF(ISERROR(COUNTIF(N$12:N$37,"=2")/(26-COUNTBLANK(Indicadores!$F$7:$F$32))),"",(COUNTIF(N$12:N$37,"=2")/(26-COUNTBLANK(Indicadores!$F$7:$F$32))))</f>
        <v>0.23076923076923078</v>
      </c>
      <c r="O90" s="56">
        <f>IF(ISERROR(COUNTIF(O$12:O$37,"=2")/(26-COUNTBLANK(Indicadores!$F$7:$F$32))),"",(COUNTIF(O$12:O$37,"=2")/(26-COUNTBLANK(Indicadores!$F$7:$F$32))))</f>
        <v>0.23076923076923078</v>
      </c>
      <c r="P90" s="56">
        <f>IF(ISERROR(COUNTIF(P$12:P$37,"=2")/(26-COUNTBLANK(Indicadores!$F$7:$F$32))),"",(COUNTIF(P$12:P$37,"=2")/(26-COUNTBLANK(Indicadores!$F$7:$F$32))))</f>
        <v>0</v>
      </c>
      <c r="Q90" s="56">
        <f>IF(ISERROR(COUNTIF(Q$12:Q$37,"=2")/(26-COUNTBLANK(Indicadores!$F$7:$F$32))),"",(COUNTIF(Q$12:Q$37,"=2")/(26-COUNTBLANK(Indicadores!$F$7:$F$32))))</f>
        <v>0</v>
      </c>
      <c r="R90" s="56">
        <f>IF(ISERROR(COUNTIF(R$12:R$37,"=2")/(26-COUNTBLANK(Indicadores!$F$7:$F$32))),"",(COUNTIF(R$12:R$37,"=2")/(26-COUNTBLANK(Indicadores!$F$7:$F$32))))</f>
        <v>0</v>
      </c>
      <c r="S90" s="56">
        <f>IF(ISERROR(COUNTIF(S$12:S$37,"=2")/(26-COUNTBLANK(Indicadores!$F$7:$F$32))),"",(COUNTIF(S$12:S$37,"=2")/(26-COUNTBLANK(Indicadores!$F$7:$F$32))))</f>
        <v>0</v>
      </c>
      <c r="T90" s="56">
        <f>IF(ISERROR(COUNTIF(T$12:T$37,"=2")/(26-COUNTBLANK(Indicadores!$F$7:$F$32))),"",(COUNTIF(T$12:T$37,"=2")/(26-COUNTBLANK(Indicadores!$F$7:$F$32))))</f>
        <v>0</v>
      </c>
      <c r="U90" s="56">
        <f>IF(ISERROR(COUNTIF(U$12:U$37,"=2")/(26-COUNTBLANK(Indicadores!$F$7:$F$32))),"",(COUNTIF(U$12:U$37,"=2")/(26-COUNTBLANK(Indicadores!$F$7:$F$32))))</f>
        <v>0</v>
      </c>
      <c r="V90" s="56">
        <f>IF(ISERROR(COUNTIF(V$12:V$37,"=2")/(26-COUNTBLANK(Indicadores!$F$7:$F$32))),"",(COUNTIF(V$12:V$37,"=2")/(26-COUNTBLANK(Indicadores!$F$7:$F$32))))</f>
        <v>0</v>
      </c>
      <c r="W90" s="1"/>
      <c r="X90" s="3"/>
      <c r="Y90" s="1"/>
      <c r="Z90" s="1"/>
      <c r="AA90" s="3"/>
      <c r="AB90" s="1"/>
      <c r="AC90" s="1"/>
      <c r="AD90" s="1"/>
      <c r="AE90" s="1"/>
      <c r="AF90" s="3"/>
    </row>
    <row r="91" spans="1:32" x14ac:dyDescent="0.25">
      <c r="A91" s="3"/>
      <c r="B91" s="459"/>
      <c r="C91" s="463"/>
      <c r="D91" s="464"/>
      <c r="E91" s="464"/>
      <c r="F91" s="150" t="s">
        <v>12</v>
      </c>
      <c r="G91" s="57">
        <f>IF(ISERROR(COUNTIF(G$12:G$37,"=1")/(26-COUNTBLANK(Indicadores!$F$7:$F$32))),"",(COUNTIF(G$12:G$37,"=1")/(26-COUNTBLANK(Indicadores!$F$7:$F$32))))</f>
        <v>0.23076923076923078</v>
      </c>
      <c r="H91" s="57">
        <f>IF(ISERROR(COUNTIF(H$12:H$37,"=1")/(26-COUNTBLANK(Indicadores!$F$7:$F$32))),"",(COUNTIF(H$12:H$37,"=1")/(26-COUNTBLANK(Indicadores!$F$7:$F$32))))</f>
        <v>0.23076923076923078</v>
      </c>
      <c r="I91" s="57">
        <f>IF(ISERROR(COUNTIF(I$12:I$37,"=1")/(26-COUNTBLANK(Indicadores!$F$7:$F$32))),"",(COUNTIF(I$12:I$37,"=1")/(26-COUNTBLANK(Indicadores!$F$7:$F$32))))</f>
        <v>0.23076923076923078</v>
      </c>
      <c r="J91" s="57">
        <f>IF(ISERROR(COUNTIF(J$12:J$37,"=1")/(26-COUNTBLANK(Indicadores!$F$7:$F$32))),"",(COUNTIF(J$12:J$37,"=1")/(26-COUNTBLANK(Indicadores!$F$7:$F$32))))</f>
        <v>0.23076923076923078</v>
      </c>
      <c r="K91" s="57">
        <f>IF(ISERROR(COUNTIF(K$12:K$37,"=1")/(26-COUNTBLANK(Indicadores!$F$7:$F$32))),"",(COUNTIF(K$12:K$37,"=1")/(26-COUNTBLANK(Indicadores!$F$7:$F$32))))</f>
        <v>0.23076923076923078</v>
      </c>
      <c r="L91" s="57">
        <f>IF(ISERROR(COUNTIF(L$12:L$37,"=1")/(26-COUNTBLANK(Indicadores!$F$7:$F$32))),"",(COUNTIF(L$12:L$37,"=1")/(26-COUNTBLANK(Indicadores!$F$7:$F$32))))</f>
        <v>0.23076923076923078</v>
      </c>
      <c r="M91" s="57">
        <f>IF(ISERROR(COUNTIF(M$12:M$37,"=1")/(26-COUNTBLANK(Indicadores!$F$7:$F$32))),"",(COUNTIF(M$12:M$37,"=1")/(26-COUNTBLANK(Indicadores!$F$7:$F$32))))</f>
        <v>0.23076923076923078</v>
      </c>
      <c r="N91" s="57">
        <f>IF(ISERROR(COUNTIF(N$12:N$37,"=1")/(26-COUNTBLANK(Indicadores!$F$7:$F$32))),"",(COUNTIF(N$12:N$37,"=1")/(26-COUNTBLANK(Indicadores!$F$7:$F$32))))</f>
        <v>0.23076923076923078</v>
      </c>
      <c r="O91" s="57">
        <f>IF(ISERROR(COUNTIF(O$12:O$37,"=1")/(26-COUNTBLANK(Indicadores!$F$7:$F$32))),"",(COUNTIF(O$12:O$37,"=1")/(26-COUNTBLANK(Indicadores!$F$7:$F$32))))</f>
        <v>0.23076923076923078</v>
      </c>
      <c r="P91" s="57">
        <f>IF(ISERROR(COUNTIF(P$12:P$37,"=1")/(26-COUNTBLANK(Indicadores!$F$7:$F$32))),"",(COUNTIF(P$12:P$37,"=1")/(26-COUNTBLANK(Indicadores!$F$7:$F$32))))</f>
        <v>0</v>
      </c>
      <c r="Q91" s="57">
        <f>IF(ISERROR(COUNTIF(Q$12:Q$37,"=1")/(26-COUNTBLANK(Indicadores!$F$7:$F$32))),"",(COUNTIF(Q$12:Q$37,"=1")/(26-COUNTBLANK(Indicadores!$F$7:$F$32))))</f>
        <v>0</v>
      </c>
      <c r="R91" s="57">
        <f>IF(ISERROR(COUNTIF(R$12:R$37,"=1")/(26-COUNTBLANK(Indicadores!$F$7:$F$32))),"",(COUNTIF(R$12:R$37,"=1")/(26-COUNTBLANK(Indicadores!$F$7:$F$32))))</f>
        <v>0</v>
      </c>
      <c r="S91" s="57">
        <f>IF(ISERROR(COUNTIF(S$12:S$37,"=1")/(26-COUNTBLANK(Indicadores!$F$7:$F$32))),"",(COUNTIF(S$12:S$37,"=1")/(26-COUNTBLANK(Indicadores!$F$7:$F$32))))</f>
        <v>0</v>
      </c>
      <c r="T91" s="57">
        <f>IF(ISERROR(COUNTIF(T$12:T$37,"=1")/(26-COUNTBLANK(Indicadores!$F$7:$F$32))),"",(COUNTIF(T$12:T$37,"=1")/(26-COUNTBLANK(Indicadores!$F$7:$F$32))))</f>
        <v>0</v>
      </c>
      <c r="U91" s="57">
        <f>IF(ISERROR(COUNTIF(U$12:U$37,"=1")/(26-COUNTBLANK(Indicadores!$F$7:$F$32))),"",(COUNTIF(U$12:U$37,"=1")/(26-COUNTBLANK(Indicadores!$F$7:$F$32))))</f>
        <v>0</v>
      </c>
      <c r="V91" s="57">
        <f>IF(ISERROR(COUNTIF(V$12:V$37,"=1")/(26-COUNTBLANK(Indicadores!$F$7:$F$32))),"",(COUNTIF(V$12:V$37,"=1")/(26-COUNTBLANK(Indicadores!$F$7:$F$32))))</f>
        <v>0</v>
      </c>
      <c r="W91" s="1"/>
      <c r="X91" s="3"/>
      <c r="Y91" s="1"/>
      <c r="Z91" s="1"/>
      <c r="AA91" s="3"/>
      <c r="AB91" s="1"/>
      <c r="AC91" s="1"/>
      <c r="AD91" s="1"/>
      <c r="AE91" s="1"/>
      <c r="AF91" s="3"/>
    </row>
    <row r="92" spans="1:32" ht="15.75" thickBot="1" x14ac:dyDescent="0.3">
      <c r="A92" s="3"/>
      <c r="B92" s="460"/>
      <c r="C92" s="465"/>
      <c r="D92" s="466"/>
      <c r="E92" s="466"/>
      <c r="F92" s="151" t="s">
        <v>26</v>
      </c>
      <c r="G92" s="58">
        <f>IF(ISERROR(COUNTIF(G$12:G$37,"=0")/(26-COUNTBLANK(Indicadores!$F$7:$F$32))),"",(COUNTIF(G$12:G$37,"=0")/(26-COUNTBLANK(Indicadores!$F$7:$F$32))))</f>
        <v>0</v>
      </c>
      <c r="H92" s="58">
        <f>IF(ISERROR(COUNTIF(H$12:H$37,"=0")/(26-COUNTBLANK(Indicadores!$F$7:$F$32))),"",(COUNTIF(H$12:H$37,"=0")/(26-COUNTBLANK(Indicadores!$F$7:$F$32))))</f>
        <v>0</v>
      </c>
      <c r="I92" s="58">
        <f>IF(ISERROR(COUNTIF(I$12:I$37,"=0")/(26-COUNTBLANK(Indicadores!$F$7:$F$32))),"",(COUNTIF(I$12:I$37,"=0")/(26-COUNTBLANK(Indicadores!$F$7:$F$32))))</f>
        <v>0</v>
      </c>
      <c r="J92" s="58">
        <f>IF(ISERROR(COUNTIF(J$12:J$37,"=0")/(26-COUNTBLANK(Indicadores!$F$7:$F$32))),"",(COUNTIF(J$12:J$37,"=0")/(26-COUNTBLANK(Indicadores!$F$7:$F$32))))</f>
        <v>0</v>
      </c>
      <c r="K92" s="58">
        <f>IF(ISERROR(COUNTIF(K$12:K$37,"=0")/(26-COUNTBLANK(Indicadores!$F$7:$F$32))),"",(COUNTIF(K$12:K$37,"=0")/(26-COUNTBLANK(Indicadores!$F$7:$F$32))))</f>
        <v>0</v>
      </c>
      <c r="L92" s="58">
        <f>IF(ISERROR(COUNTIF(L$12:L$37,"=0")/(26-COUNTBLANK(Indicadores!$F$7:$F$32))),"",(COUNTIF(L$12:L$37,"=0")/(26-COUNTBLANK(Indicadores!$F$7:$F$32))))</f>
        <v>0</v>
      </c>
      <c r="M92" s="58">
        <f>IF(ISERROR(COUNTIF(M$12:M$37,"=0")/(26-COUNTBLANK(Indicadores!$F$7:$F$32))),"",(COUNTIF(M$12:M$37,"=0")/(26-COUNTBLANK(Indicadores!$F$7:$F$32))))</f>
        <v>0</v>
      </c>
      <c r="N92" s="58">
        <f>IF(ISERROR(COUNTIF(N$12:N$37,"=0")/(26-COUNTBLANK(Indicadores!$F$7:$F$32))),"",(COUNTIF(N$12:N$37,"=0")/(26-COUNTBLANK(Indicadores!$F$7:$F$32))))</f>
        <v>0</v>
      </c>
      <c r="O92" s="58">
        <f>IF(ISERROR(COUNTIF(O$12:O$37,"=0")/(26-COUNTBLANK(Indicadores!$F$7:$F$32))),"",(COUNTIF(O$12:O$37,"=0")/(26-COUNTBLANK(Indicadores!$F$7:$F$32))))</f>
        <v>0</v>
      </c>
      <c r="P92" s="58">
        <f>IF(ISERROR(COUNTIF(P$12:P$37,"=0")/(26-COUNTBLANK(Indicadores!$F$7:$F$32))),"",(COUNTIF(P$12:P$37,"=0")/(26-COUNTBLANK(Indicadores!$F$7:$F$32))))</f>
        <v>0</v>
      </c>
      <c r="Q92" s="58">
        <f>IF(ISERROR(COUNTIF(Q$12:Q$37,"=0")/(26-COUNTBLANK(Indicadores!$F$7:$F$32))),"",(COUNTIF(Q$12:Q$37,"=0")/(26-COUNTBLANK(Indicadores!$F$7:$F$32))))</f>
        <v>0</v>
      </c>
      <c r="R92" s="58">
        <f>IF(ISERROR(COUNTIF(R$12:R$37,"=0")/(26-COUNTBLANK(Indicadores!$F$7:$F$32))),"",(COUNTIF(R$12:R$37,"=0")/(26-COUNTBLANK(Indicadores!$F$7:$F$32))))</f>
        <v>0</v>
      </c>
      <c r="S92" s="58">
        <f>IF(ISERROR(COUNTIF(S$12:S$37,"=0")/(26-COUNTBLANK(Indicadores!$F$7:$F$32))),"",(COUNTIF(S$12:S$37,"=0")/(26-COUNTBLANK(Indicadores!$F$7:$F$32))))</f>
        <v>0</v>
      </c>
      <c r="T92" s="58">
        <f>IF(ISERROR(COUNTIF(T$12:T$37,"=0")/(26-COUNTBLANK(Indicadores!$F$7:$F$32))),"",(COUNTIF(T$12:T$37,"=0")/(26-COUNTBLANK(Indicadores!$F$7:$F$32))))</f>
        <v>0</v>
      </c>
      <c r="U92" s="58">
        <f>IF(ISERROR(COUNTIF(U$12:U$37,"=0")/(26-COUNTBLANK(Indicadores!$F$7:$F$32))),"",(COUNTIF(U$12:U$37,"=0")/(26-COUNTBLANK(Indicadores!$F$7:$F$32))))</f>
        <v>0</v>
      </c>
      <c r="V92" s="58">
        <f>IF(ISERROR(COUNTIF(V$12:V$37,"=0")/(26-COUNTBLANK(Indicadores!$F$7:$F$32))),"",(COUNTIF(V$12:V$37,"=0")/(26-COUNTBLANK(Indicadores!$F$7:$F$32))))</f>
        <v>0</v>
      </c>
      <c r="W92" s="1"/>
      <c r="X92" s="3"/>
      <c r="Y92" s="1"/>
      <c r="Z92" s="1"/>
      <c r="AA92" s="3"/>
      <c r="AB92" s="1"/>
      <c r="AC92" s="1"/>
      <c r="AD92" s="1"/>
      <c r="AE92" s="1"/>
      <c r="AF92" s="3"/>
    </row>
    <row r="93" spans="1:32" ht="15.75" thickBot="1" x14ac:dyDescent="0.3">
      <c r="A93" s="3"/>
      <c r="B93" s="3"/>
      <c r="C93" s="3"/>
      <c r="D93" s="3"/>
      <c r="E93" s="3"/>
      <c r="F93" s="59"/>
      <c r="G93" s="307"/>
      <c r="H93" s="307"/>
      <c r="I93" s="307"/>
      <c r="J93" s="307"/>
      <c r="K93" s="307"/>
      <c r="L93" s="307"/>
      <c r="M93" s="307"/>
      <c r="N93" s="307"/>
      <c r="O93" s="307"/>
      <c r="P93" s="1"/>
      <c r="Q93" s="1"/>
      <c r="R93" s="1"/>
      <c r="S93" s="1"/>
      <c r="T93" s="1"/>
      <c r="U93" s="1"/>
      <c r="V93" s="1"/>
      <c r="W93" s="1"/>
      <c r="X93" s="1"/>
      <c r="Y93" s="1"/>
      <c r="Z93" s="1"/>
      <c r="AA93" s="3"/>
      <c r="AB93" s="1"/>
      <c r="AC93" s="1"/>
      <c r="AD93" s="1"/>
      <c r="AE93" s="1"/>
      <c r="AF93" s="60"/>
    </row>
    <row r="94" spans="1:32" x14ac:dyDescent="0.25">
      <c r="A94" s="3"/>
      <c r="B94" s="423" t="s">
        <v>22</v>
      </c>
      <c r="C94" s="467"/>
      <c r="D94" s="468"/>
      <c r="E94" s="468"/>
      <c r="F94" s="152" t="s">
        <v>6</v>
      </c>
      <c r="G94" s="19">
        <f>COUNTIF(G$39:G$63,"=3")</f>
        <v>18</v>
      </c>
      <c r="H94" s="19">
        <f t="shared" ref="H94:V94" si="29">COUNTIF(H$39:H$63,"=3")</f>
        <v>8</v>
      </c>
      <c r="I94" s="19">
        <f t="shared" si="29"/>
        <v>10</v>
      </c>
      <c r="J94" s="19">
        <f t="shared" si="29"/>
        <v>9</v>
      </c>
      <c r="K94" s="19">
        <f t="shared" si="29"/>
        <v>6</v>
      </c>
      <c r="L94" s="19">
        <f t="shared" si="29"/>
        <v>4</v>
      </c>
      <c r="M94" s="19">
        <f t="shared" si="29"/>
        <v>8</v>
      </c>
      <c r="N94" s="19">
        <f t="shared" si="29"/>
        <v>5</v>
      </c>
      <c r="O94" s="19">
        <f t="shared" si="29"/>
        <v>8</v>
      </c>
      <c r="P94" s="19">
        <f t="shared" si="29"/>
        <v>0</v>
      </c>
      <c r="Q94" s="19">
        <f t="shared" si="29"/>
        <v>0</v>
      </c>
      <c r="R94" s="19">
        <f t="shared" si="29"/>
        <v>0</v>
      </c>
      <c r="S94" s="19">
        <f t="shared" si="29"/>
        <v>0</v>
      </c>
      <c r="T94" s="19">
        <f t="shared" si="29"/>
        <v>0</v>
      </c>
      <c r="U94" s="19">
        <f t="shared" si="29"/>
        <v>0</v>
      </c>
      <c r="V94" s="19">
        <f t="shared" si="29"/>
        <v>0</v>
      </c>
      <c r="W94" s="3"/>
      <c r="X94" s="3"/>
      <c r="Y94" s="3"/>
      <c r="Z94" s="3"/>
      <c r="AA94" s="3"/>
      <c r="AB94" s="3"/>
      <c r="AC94" s="3"/>
      <c r="AD94" s="3"/>
      <c r="AE94" s="3"/>
      <c r="AF94" s="3"/>
    </row>
    <row r="95" spans="1:32" x14ac:dyDescent="0.25">
      <c r="A95" s="3"/>
      <c r="B95" s="424"/>
      <c r="C95" s="469"/>
      <c r="D95" s="470"/>
      <c r="E95" s="470"/>
      <c r="F95" s="153" t="s">
        <v>24</v>
      </c>
      <c r="G95" s="52">
        <f>COUNTIF(G$39:G$63,"=2")</f>
        <v>6</v>
      </c>
      <c r="H95" s="52">
        <f t="shared" ref="H95:V95" si="30">COUNTIF(H$39:H$63,"=2")</f>
        <v>15</v>
      </c>
      <c r="I95" s="52">
        <f t="shared" si="30"/>
        <v>12</v>
      </c>
      <c r="J95" s="52">
        <f t="shared" si="30"/>
        <v>15</v>
      </c>
      <c r="K95" s="52">
        <f t="shared" si="30"/>
        <v>11</v>
      </c>
      <c r="L95" s="52">
        <f t="shared" si="30"/>
        <v>14</v>
      </c>
      <c r="M95" s="52">
        <f t="shared" si="30"/>
        <v>12</v>
      </c>
      <c r="N95" s="52">
        <f t="shared" si="30"/>
        <v>16</v>
      </c>
      <c r="O95" s="52">
        <f t="shared" si="30"/>
        <v>11</v>
      </c>
      <c r="P95" s="52">
        <f t="shared" si="30"/>
        <v>0</v>
      </c>
      <c r="Q95" s="52">
        <f t="shared" si="30"/>
        <v>0</v>
      </c>
      <c r="R95" s="52">
        <f t="shared" si="30"/>
        <v>0</v>
      </c>
      <c r="S95" s="52">
        <f t="shared" si="30"/>
        <v>0</v>
      </c>
      <c r="T95" s="52">
        <f t="shared" si="30"/>
        <v>0</v>
      </c>
      <c r="U95" s="52">
        <f t="shared" si="30"/>
        <v>0</v>
      </c>
      <c r="V95" s="52">
        <f t="shared" si="30"/>
        <v>0</v>
      </c>
      <c r="W95" s="3"/>
      <c r="X95" s="3"/>
      <c r="Y95" s="3"/>
      <c r="Z95" s="3"/>
      <c r="AA95" s="3"/>
      <c r="AB95" s="3"/>
      <c r="AC95" s="3"/>
      <c r="AD95" s="3"/>
      <c r="AE95" s="3"/>
      <c r="AF95" s="3"/>
    </row>
    <row r="96" spans="1:32" x14ac:dyDescent="0.25">
      <c r="A96" s="3"/>
      <c r="B96" s="424"/>
      <c r="C96" s="469"/>
      <c r="D96" s="470"/>
      <c r="E96" s="470"/>
      <c r="F96" s="153" t="s">
        <v>8</v>
      </c>
      <c r="G96" s="53">
        <f>COUNTIF(G$39:G$63,"=1")</f>
        <v>1</v>
      </c>
      <c r="H96" s="53">
        <f t="shared" ref="H96:V96" si="31">COUNTIF(H$39:H$63,"=1")</f>
        <v>2</v>
      </c>
      <c r="I96" s="53">
        <f t="shared" si="31"/>
        <v>3</v>
      </c>
      <c r="J96" s="53">
        <f t="shared" si="31"/>
        <v>1</v>
      </c>
      <c r="K96" s="53">
        <f t="shared" si="31"/>
        <v>8</v>
      </c>
      <c r="L96" s="53">
        <f t="shared" si="31"/>
        <v>7</v>
      </c>
      <c r="M96" s="53">
        <f t="shared" si="31"/>
        <v>5</v>
      </c>
      <c r="N96" s="53">
        <f t="shared" si="31"/>
        <v>4</v>
      </c>
      <c r="O96" s="53">
        <f t="shared" si="31"/>
        <v>6</v>
      </c>
      <c r="P96" s="53">
        <f t="shared" si="31"/>
        <v>0</v>
      </c>
      <c r="Q96" s="53">
        <f t="shared" si="31"/>
        <v>0</v>
      </c>
      <c r="R96" s="53">
        <f t="shared" si="31"/>
        <v>0</v>
      </c>
      <c r="S96" s="53">
        <f t="shared" si="31"/>
        <v>0</v>
      </c>
      <c r="T96" s="53">
        <f t="shared" si="31"/>
        <v>0</v>
      </c>
      <c r="U96" s="53">
        <f t="shared" si="31"/>
        <v>0</v>
      </c>
      <c r="V96" s="53">
        <f t="shared" si="31"/>
        <v>0</v>
      </c>
      <c r="W96" s="3"/>
      <c r="X96" s="3"/>
      <c r="Y96" s="3"/>
      <c r="Z96" s="3"/>
      <c r="AA96" s="3"/>
      <c r="AB96" s="3"/>
      <c r="AC96" s="3"/>
      <c r="AD96" s="3"/>
      <c r="AE96" s="3"/>
      <c r="AF96" s="3"/>
    </row>
    <row r="97" spans="1:32" ht="15.75" thickBot="1" x14ac:dyDescent="0.3">
      <c r="A97" s="3"/>
      <c r="B97" s="424"/>
      <c r="C97" s="469"/>
      <c r="D97" s="470"/>
      <c r="E97" s="470"/>
      <c r="F97" s="154" t="s">
        <v>25</v>
      </c>
      <c r="G97" s="54">
        <f>COUNTIF(G$39:G$63,"=0")</f>
        <v>0</v>
      </c>
      <c r="H97" s="54">
        <f t="shared" ref="H97:V97" si="32">COUNTIF(H$39:H$63,"=0")</f>
        <v>0</v>
      </c>
      <c r="I97" s="54">
        <f t="shared" si="32"/>
        <v>0</v>
      </c>
      <c r="J97" s="54">
        <f t="shared" si="32"/>
        <v>0</v>
      </c>
      <c r="K97" s="54">
        <f t="shared" si="32"/>
        <v>0</v>
      </c>
      <c r="L97" s="54">
        <f t="shared" si="32"/>
        <v>0</v>
      </c>
      <c r="M97" s="54">
        <f t="shared" si="32"/>
        <v>0</v>
      </c>
      <c r="N97" s="54">
        <f t="shared" si="32"/>
        <v>0</v>
      </c>
      <c r="O97" s="54">
        <f t="shared" si="32"/>
        <v>0</v>
      </c>
      <c r="P97" s="54">
        <f t="shared" si="32"/>
        <v>0</v>
      </c>
      <c r="Q97" s="54">
        <f t="shared" si="32"/>
        <v>0</v>
      </c>
      <c r="R97" s="54">
        <f t="shared" si="32"/>
        <v>0</v>
      </c>
      <c r="S97" s="54">
        <f t="shared" si="32"/>
        <v>0</v>
      </c>
      <c r="T97" s="54">
        <f t="shared" si="32"/>
        <v>0</v>
      </c>
      <c r="U97" s="54">
        <f t="shared" si="32"/>
        <v>0</v>
      </c>
      <c r="V97" s="54">
        <f t="shared" si="32"/>
        <v>0</v>
      </c>
      <c r="W97" s="3"/>
      <c r="X97" s="3"/>
      <c r="Y97" s="3"/>
      <c r="Z97" s="3"/>
      <c r="AA97" s="3"/>
      <c r="AB97" s="3"/>
      <c r="AC97" s="3"/>
      <c r="AD97" s="3"/>
      <c r="AE97" s="3"/>
      <c r="AF97" s="3"/>
    </row>
    <row r="98" spans="1:32" ht="15.75" thickBot="1" x14ac:dyDescent="0.3">
      <c r="A98" s="3"/>
      <c r="B98" s="424"/>
      <c r="C98" s="469"/>
      <c r="D98" s="470"/>
      <c r="E98" s="470"/>
      <c r="F98" s="94"/>
      <c r="G98" s="94"/>
      <c r="H98" s="94"/>
      <c r="I98" s="94"/>
      <c r="J98" s="94"/>
      <c r="K98" s="94"/>
      <c r="L98" s="94"/>
      <c r="M98" s="94"/>
      <c r="N98" s="94"/>
      <c r="O98" s="94"/>
      <c r="P98" s="94"/>
      <c r="Q98" s="94"/>
      <c r="R98" s="94"/>
      <c r="S98" s="94"/>
      <c r="T98" s="94"/>
      <c r="U98" s="94"/>
      <c r="V98" s="95"/>
      <c r="W98" s="3"/>
      <c r="X98" s="3"/>
      <c r="Y98" s="3"/>
      <c r="Z98" s="3"/>
      <c r="AA98" s="3"/>
      <c r="AB98" s="3"/>
      <c r="AC98" s="3"/>
      <c r="AD98" s="3"/>
      <c r="AE98" s="3"/>
      <c r="AF98" s="3"/>
    </row>
    <row r="99" spans="1:32" x14ac:dyDescent="0.25">
      <c r="A99" s="3"/>
      <c r="B99" s="424"/>
      <c r="C99" s="469"/>
      <c r="D99" s="470"/>
      <c r="E99" s="470"/>
      <c r="F99" s="152" t="s">
        <v>10</v>
      </c>
      <c r="G99" s="55">
        <f>IF(ISERROR(COUNTIF(G$39:G$63,"=3")/(25-COUNTBLANK(Indicadores!$F$38:$F$62))),"",(COUNTIF(G$39:G$63,"=3")/(25-COUNTBLANK(Indicadores!$F$38:$F$62))))</f>
        <v>0.72</v>
      </c>
      <c r="H99" s="55">
        <f>IF(ISERROR(COUNTIF(H$39:H$63,"=3")/(25-COUNTBLANK(Indicadores!$F$38:$F$62))),"",(COUNTIF(H$39:H$63,"=3")/(25-COUNTBLANK(Indicadores!$F$38:$F$62))))</f>
        <v>0.32</v>
      </c>
      <c r="I99" s="55">
        <f>IF(ISERROR(COUNTIF(I$39:I$63,"=3")/(25-COUNTBLANK(Indicadores!$F$38:$F$62))),"",(COUNTIF(I$39:I$63,"=3")/(25-COUNTBLANK(Indicadores!$F$38:$F$62))))</f>
        <v>0.4</v>
      </c>
      <c r="J99" s="55">
        <f>IF(ISERROR(COUNTIF(J$39:J$63,"=3")/(25-COUNTBLANK(Indicadores!$F$38:$F$62))),"",(COUNTIF(J$39:J$63,"=3")/(25-COUNTBLANK(Indicadores!$F$38:$F$62))))</f>
        <v>0.36</v>
      </c>
      <c r="K99" s="55">
        <f>IF(ISERROR(COUNTIF(K$39:K$63,"=3")/(25-COUNTBLANK(Indicadores!$F$38:$F$62))),"",(COUNTIF(K$39:K$63,"=3")/(25-COUNTBLANK(Indicadores!$F$38:$F$62))))</f>
        <v>0.24</v>
      </c>
      <c r="L99" s="55">
        <f>IF(ISERROR(COUNTIF(L$39:L$63,"=3")/(25-COUNTBLANK(Indicadores!$F$38:$F$62))),"",(COUNTIF(L$39:L$63,"=3")/(25-COUNTBLANK(Indicadores!$F$38:$F$62))))</f>
        <v>0.16</v>
      </c>
      <c r="M99" s="55">
        <f>IF(ISERROR(COUNTIF(M$39:M$63,"=3")/(25-COUNTBLANK(Indicadores!$F$38:$F$62))),"",(COUNTIF(M$39:M$63,"=3")/(25-COUNTBLANK(Indicadores!$F$38:$F$62))))</f>
        <v>0.32</v>
      </c>
      <c r="N99" s="55">
        <f>IF(ISERROR(COUNTIF(N$39:N$63,"=3")/(25-COUNTBLANK(Indicadores!$F$38:$F$62))),"",(COUNTIF(N$39:N$63,"=3")/(25-COUNTBLANK(Indicadores!$F$38:$F$62))))</f>
        <v>0.2</v>
      </c>
      <c r="O99" s="55">
        <f>IF(ISERROR(COUNTIF(O$39:O$63,"=3")/(25-COUNTBLANK(Indicadores!$F$38:$F$62))),"",(COUNTIF(O$39:O$63,"=3")/(25-COUNTBLANK(Indicadores!$F$38:$F$62))))</f>
        <v>0.32</v>
      </c>
      <c r="P99" s="55">
        <f>IF(ISERROR(COUNTIF(P$39:P$63,"=3")/(25-COUNTBLANK(Indicadores!$F$38:$F$62))),"",(COUNTIF(P$39:P$63,"=3")/(25-COUNTBLANK(Indicadores!$F$38:$F$62))))</f>
        <v>0</v>
      </c>
      <c r="Q99" s="55">
        <f>IF(ISERROR(COUNTIF(Q$39:Q$63,"=3")/(25-COUNTBLANK(Indicadores!$F$38:$F$62))),"",(COUNTIF(Q$39:Q$63,"=3")/(25-COUNTBLANK(Indicadores!$F$38:$F$62))))</f>
        <v>0</v>
      </c>
      <c r="R99" s="55">
        <f>IF(ISERROR(COUNTIF(R$39:R$63,"=3")/(25-COUNTBLANK(Indicadores!$F$38:$F$62))),"",(COUNTIF(R$39:R$63,"=3")/(25-COUNTBLANK(Indicadores!$F$38:$F$62))))</f>
        <v>0</v>
      </c>
      <c r="S99" s="55">
        <f>IF(ISERROR(COUNTIF(S$39:S$63,"=3")/(25-COUNTBLANK(Indicadores!$F$38:$F$62))),"",(COUNTIF(S$39:S$63,"=3")/(25-COUNTBLANK(Indicadores!$F$38:$F$62))))</f>
        <v>0</v>
      </c>
      <c r="T99" s="55">
        <f>IF(ISERROR(COUNTIF(T$39:T$63,"=3")/(25-COUNTBLANK(Indicadores!$F$38:$F$62))),"",(COUNTIF(T$39:T$63,"=3")/(25-COUNTBLANK(Indicadores!$F$38:$F$62))))</f>
        <v>0</v>
      </c>
      <c r="U99" s="55">
        <f>IF(ISERROR(COUNTIF(U$39:U$63,"=3")/(25-COUNTBLANK(Indicadores!$F$38:$F$62))),"",(COUNTIF(U$39:U$63,"=3")/(25-COUNTBLANK(Indicadores!$F$38:$F$62))))</f>
        <v>0</v>
      </c>
      <c r="V99" s="55">
        <f>IF(ISERROR(COUNTIF(V$39:V$63,"=3")/(25-COUNTBLANK(Indicadores!$F$38:$F$62))),"",(COUNTIF(V$39:V$63,"=3")/(25-COUNTBLANK(Indicadores!$F$38:$F$62))))</f>
        <v>0</v>
      </c>
      <c r="W99" s="3"/>
      <c r="X99" s="3"/>
      <c r="Y99" s="3"/>
      <c r="Z99" s="3"/>
      <c r="AA99" s="3"/>
      <c r="AB99" s="3"/>
      <c r="AC99" s="3"/>
      <c r="AD99" s="3"/>
      <c r="AE99" s="3"/>
      <c r="AF99" s="3"/>
    </row>
    <row r="100" spans="1:32" x14ac:dyDescent="0.25">
      <c r="A100" s="3"/>
      <c r="B100" s="424"/>
      <c r="C100" s="469"/>
      <c r="D100" s="470"/>
      <c r="E100" s="470"/>
      <c r="F100" s="153" t="s">
        <v>11</v>
      </c>
      <c r="G100" s="56">
        <f>IF(ISERROR(COUNTIF(G$39:G$63,"=2")/(25-COUNTBLANK(Indicadores!$F$38:$F$62))),"",(COUNTIF(G$39:G$63,"=2")/(25-COUNTBLANK(Indicadores!$F$38:$F$62))))</f>
        <v>0.24</v>
      </c>
      <c r="H100" s="56">
        <f>IF(ISERROR(COUNTIF(H$39:H$63,"=2")/(25-COUNTBLANK(Indicadores!$F$38:$F$62))),"",(COUNTIF(H$39:H$63,"=2")/(25-COUNTBLANK(Indicadores!$F$38:$F$62))))</f>
        <v>0.6</v>
      </c>
      <c r="I100" s="56">
        <f>IF(ISERROR(COUNTIF(I$39:I$63,"=2")/(25-COUNTBLANK(Indicadores!$F$38:$F$62))),"",(COUNTIF(I$39:I$63,"=2")/(25-COUNTBLANK(Indicadores!$F$38:$F$62))))</f>
        <v>0.48</v>
      </c>
      <c r="J100" s="56">
        <f>IF(ISERROR(COUNTIF(J$39:J$63,"=2")/(25-COUNTBLANK(Indicadores!$F$38:$F$62))),"",(COUNTIF(J$39:J$63,"=2")/(25-COUNTBLANK(Indicadores!$F$38:$F$62))))</f>
        <v>0.6</v>
      </c>
      <c r="K100" s="56">
        <f>IF(ISERROR(COUNTIF(K$39:K$63,"=2")/(25-COUNTBLANK(Indicadores!$F$38:$F$62))),"",(COUNTIF(K$39:K$63,"=2")/(25-COUNTBLANK(Indicadores!$F$38:$F$62))))</f>
        <v>0.44</v>
      </c>
      <c r="L100" s="56">
        <f>IF(ISERROR(COUNTIF(L$39:L$63,"=2")/(25-COUNTBLANK(Indicadores!$F$38:$F$62))),"",(COUNTIF(L$39:L$63,"=2")/(25-COUNTBLANK(Indicadores!$F$38:$F$62))))</f>
        <v>0.56000000000000005</v>
      </c>
      <c r="M100" s="56">
        <f>IF(ISERROR(COUNTIF(M$39:M$63,"=2")/(25-COUNTBLANK(Indicadores!$F$38:$F$62))),"",(COUNTIF(M$39:M$63,"=2")/(25-COUNTBLANK(Indicadores!$F$38:$F$62))))</f>
        <v>0.48</v>
      </c>
      <c r="N100" s="56">
        <f>IF(ISERROR(COUNTIF(N$39:N$63,"=2")/(25-COUNTBLANK(Indicadores!$F$38:$F$62))),"",(COUNTIF(N$39:N$63,"=2")/(25-COUNTBLANK(Indicadores!$F$38:$F$62))))</f>
        <v>0.64</v>
      </c>
      <c r="O100" s="56">
        <f>IF(ISERROR(COUNTIF(O$39:O$63,"=2")/(25-COUNTBLANK(Indicadores!$F$38:$F$62))),"",(COUNTIF(O$39:O$63,"=2")/(25-COUNTBLANK(Indicadores!$F$38:$F$62))))</f>
        <v>0.44</v>
      </c>
      <c r="P100" s="56">
        <f>IF(ISERROR(COUNTIF(P$39:P$63,"=2")/(25-COUNTBLANK(Indicadores!$F$38:$F$62))),"",(COUNTIF(P$39:P$63,"=2")/(25-COUNTBLANK(Indicadores!$F$38:$F$62))))</f>
        <v>0</v>
      </c>
      <c r="Q100" s="56">
        <f>IF(ISERROR(COUNTIF(Q$39:Q$63,"=2")/(25-COUNTBLANK(Indicadores!$F$38:$F$62))),"",(COUNTIF(Q$39:Q$63,"=2")/(25-COUNTBLANK(Indicadores!$F$38:$F$62))))</f>
        <v>0</v>
      </c>
      <c r="R100" s="56">
        <f>IF(ISERROR(COUNTIF(R$39:R$63,"=2")/(25-COUNTBLANK(Indicadores!$F$38:$F$62))),"",(COUNTIF(R$39:R$63,"=2")/(25-COUNTBLANK(Indicadores!$F$38:$F$62))))</f>
        <v>0</v>
      </c>
      <c r="S100" s="56">
        <f>IF(ISERROR(COUNTIF(S$39:S$63,"=2")/(25-COUNTBLANK(Indicadores!$F$38:$F$62))),"",(COUNTIF(S$39:S$63,"=2")/(25-COUNTBLANK(Indicadores!$F$38:$F$62))))</f>
        <v>0</v>
      </c>
      <c r="T100" s="56">
        <f>IF(ISERROR(COUNTIF(T$39:T$63,"=2")/(25-COUNTBLANK(Indicadores!$F$38:$F$62))),"",(COUNTIF(T$39:T$63,"=2")/(25-COUNTBLANK(Indicadores!$F$38:$F$62))))</f>
        <v>0</v>
      </c>
      <c r="U100" s="56">
        <f>IF(ISERROR(COUNTIF(U$39:U$63,"=2")/(25-COUNTBLANK(Indicadores!$F$38:$F$62))),"",(COUNTIF(U$39:U$63,"=2")/(25-COUNTBLANK(Indicadores!$F$38:$F$62))))</f>
        <v>0</v>
      </c>
      <c r="V100" s="56">
        <f>IF(ISERROR(COUNTIF(V$39:V$63,"=2")/(25-COUNTBLANK(Indicadores!$F$38:$F$62))),"",(COUNTIF(V$39:V$63,"=2")/(25-COUNTBLANK(Indicadores!$F$38:$F$62))))</f>
        <v>0</v>
      </c>
      <c r="W100" s="3"/>
      <c r="X100" s="3"/>
      <c r="Y100" s="3"/>
      <c r="Z100" s="3"/>
      <c r="AA100" s="3"/>
      <c r="AB100" s="3"/>
      <c r="AC100" s="3"/>
      <c r="AD100" s="3"/>
      <c r="AE100" s="3"/>
      <c r="AF100" s="3"/>
    </row>
    <row r="101" spans="1:32" x14ac:dyDescent="0.25">
      <c r="A101" s="3"/>
      <c r="B101" s="424"/>
      <c r="C101" s="469"/>
      <c r="D101" s="470"/>
      <c r="E101" s="470"/>
      <c r="F101" s="153" t="s">
        <v>12</v>
      </c>
      <c r="G101" s="57">
        <f>IF(ISERROR(COUNTIF(G$39:G$63,"=1")/(25-COUNTBLANK(Indicadores!$F$38:$F$62))),"",(COUNTIF(G$39:G$63,"=1")/(25-COUNTBLANK(Indicadores!$F$38:$F$62))))</f>
        <v>0.04</v>
      </c>
      <c r="H101" s="57">
        <f>IF(ISERROR(COUNTIF(H$39:H$63,"=1")/(25-COUNTBLANK(Indicadores!$F$38:$F$62))),"",(COUNTIF(H$39:H$63,"=1")/(25-COUNTBLANK(Indicadores!$F$38:$F$62))))</f>
        <v>0.08</v>
      </c>
      <c r="I101" s="57">
        <f>IF(ISERROR(COUNTIF(I$39:I$63,"=1")/(25-COUNTBLANK(Indicadores!$F$38:$F$62))),"",(COUNTIF(I$39:I$63,"=1")/(25-COUNTBLANK(Indicadores!$F$38:$F$62))))</f>
        <v>0.12</v>
      </c>
      <c r="J101" s="57">
        <f>IF(ISERROR(COUNTIF(J$39:J$63,"=1")/(25-COUNTBLANK(Indicadores!$F$38:$F$62))),"",(COUNTIF(J$39:J$63,"=1")/(25-COUNTBLANK(Indicadores!$F$38:$F$62))))</f>
        <v>0.04</v>
      </c>
      <c r="K101" s="57">
        <f>IF(ISERROR(COUNTIF(K$39:K$63,"=1")/(25-COUNTBLANK(Indicadores!$F$38:$F$62))),"",(COUNTIF(K$39:K$63,"=1")/(25-COUNTBLANK(Indicadores!$F$38:$F$62))))</f>
        <v>0.32</v>
      </c>
      <c r="L101" s="57">
        <f>IF(ISERROR(COUNTIF(L$39:L$63,"=1")/(25-COUNTBLANK(Indicadores!$F$38:$F$62))),"",(COUNTIF(L$39:L$63,"=1")/(25-COUNTBLANK(Indicadores!$F$38:$F$62))))</f>
        <v>0.28000000000000003</v>
      </c>
      <c r="M101" s="57">
        <f>IF(ISERROR(COUNTIF(M$39:M$63,"=1")/(25-COUNTBLANK(Indicadores!$F$38:$F$62))),"",(COUNTIF(M$39:M$63,"=1")/(25-COUNTBLANK(Indicadores!$F$38:$F$62))))</f>
        <v>0.2</v>
      </c>
      <c r="N101" s="57">
        <f>IF(ISERROR(COUNTIF(N$39:N$63,"=1")/(25-COUNTBLANK(Indicadores!$F$38:$F$62))),"",(COUNTIF(N$39:N$63,"=1")/(25-COUNTBLANK(Indicadores!$F$38:$F$62))))</f>
        <v>0.16</v>
      </c>
      <c r="O101" s="57">
        <f>IF(ISERROR(COUNTIF(O$39:O$63,"=1")/(25-COUNTBLANK(Indicadores!$F$38:$F$62))),"",(COUNTIF(O$39:O$63,"=1")/(25-COUNTBLANK(Indicadores!$F$38:$F$62))))</f>
        <v>0.24</v>
      </c>
      <c r="P101" s="57">
        <f>IF(ISERROR(COUNTIF(P$39:P$63,"=1")/(25-COUNTBLANK(Indicadores!$F$38:$F$62))),"",(COUNTIF(P$39:P$63,"=1")/(25-COUNTBLANK(Indicadores!$F$38:$F$62))))</f>
        <v>0</v>
      </c>
      <c r="Q101" s="57">
        <f>IF(ISERROR(COUNTIF(Q$39:Q$63,"=1")/(25-COUNTBLANK(Indicadores!$F$38:$F$62))),"",(COUNTIF(Q$39:Q$63,"=1")/(25-COUNTBLANK(Indicadores!$F$38:$F$62))))</f>
        <v>0</v>
      </c>
      <c r="R101" s="57">
        <f>IF(ISERROR(COUNTIF(R$39:R$63,"=1")/(25-COUNTBLANK(Indicadores!$F$38:$F$62))),"",(COUNTIF(R$39:R$63,"=1")/(25-COUNTBLANK(Indicadores!$F$38:$F$62))))</f>
        <v>0</v>
      </c>
      <c r="S101" s="57">
        <f>IF(ISERROR(COUNTIF(S$39:S$63,"=1")/(25-COUNTBLANK(Indicadores!$F$38:$F$62))),"",(COUNTIF(S$39:S$63,"=1")/(25-COUNTBLANK(Indicadores!$F$38:$F$62))))</f>
        <v>0</v>
      </c>
      <c r="T101" s="57">
        <f>IF(ISERROR(COUNTIF(T$39:T$63,"=1")/(25-COUNTBLANK(Indicadores!$F$38:$F$62))),"",(COUNTIF(T$39:T$63,"=1")/(25-COUNTBLANK(Indicadores!$F$38:$F$62))))</f>
        <v>0</v>
      </c>
      <c r="U101" s="57">
        <f>IF(ISERROR(COUNTIF(U$39:U$63,"=1")/(25-COUNTBLANK(Indicadores!$F$38:$F$62))),"",(COUNTIF(U$39:U$63,"=1")/(25-COUNTBLANK(Indicadores!$F$38:$F$62))))</f>
        <v>0</v>
      </c>
      <c r="V101" s="57">
        <f>IF(ISERROR(COUNTIF(V$39:V$63,"=1")/(25-COUNTBLANK(Indicadores!$F$38:$F$62))),"",(COUNTIF(V$39:V$63,"=1")/(25-COUNTBLANK(Indicadores!$F$38:$F$62))))</f>
        <v>0</v>
      </c>
      <c r="W101" s="3"/>
      <c r="X101" s="3"/>
      <c r="Y101" s="3"/>
      <c r="Z101" s="3"/>
      <c r="AA101" s="3"/>
      <c r="AB101" s="3"/>
      <c r="AC101" s="3"/>
      <c r="AD101" s="3"/>
      <c r="AE101" s="3"/>
      <c r="AF101" s="3"/>
    </row>
    <row r="102" spans="1:32" ht="15.75" thickBot="1" x14ac:dyDescent="0.3">
      <c r="A102" s="3"/>
      <c r="B102" s="425"/>
      <c r="C102" s="471"/>
      <c r="D102" s="472"/>
      <c r="E102" s="472"/>
      <c r="F102" s="154" t="s">
        <v>26</v>
      </c>
      <c r="G102" s="58">
        <f>IF(ISERROR(COUNTIF(G$39:G$63,"=0")/(25-COUNTBLANK(Indicadores!$F$38:$F$62))),"",(COUNTIF(G$39:G$63,"=0")/(25-COUNTBLANK(Indicadores!$F$38:$F$62))))</f>
        <v>0</v>
      </c>
      <c r="H102" s="58">
        <f>IF(ISERROR(COUNTIF(H$39:H$63,"=0")/(25-COUNTBLANK(Indicadores!$F$38:$F$62))),"",(COUNTIF(H$39:H$63,"=0")/(25-COUNTBLANK(Indicadores!$F$38:$F$62))))</f>
        <v>0</v>
      </c>
      <c r="I102" s="58">
        <f>IF(ISERROR(COUNTIF(I$39:I$63,"=0")/(25-COUNTBLANK(Indicadores!$F$38:$F$62))),"",(COUNTIF(I$39:I$63,"=0")/(25-COUNTBLANK(Indicadores!$F$38:$F$62))))</f>
        <v>0</v>
      </c>
      <c r="J102" s="58">
        <f>IF(ISERROR(COUNTIF(J$39:J$63,"=0")/(25-COUNTBLANK(Indicadores!$F$38:$F$62))),"",(COUNTIF(J$39:J$63,"=0")/(25-COUNTBLANK(Indicadores!$F$38:$F$62))))</f>
        <v>0</v>
      </c>
      <c r="K102" s="58">
        <f>IF(ISERROR(COUNTIF(K$39:K$63,"=0")/(25-COUNTBLANK(Indicadores!$F$38:$F$62))),"",(COUNTIF(K$39:K$63,"=0")/(25-COUNTBLANK(Indicadores!$F$38:$F$62))))</f>
        <v>0</v>
      </c>
      <c r="L102" s="58">
        <f>IF(ISERROR(COUNTIF(L$39:L$63,"=0")/(25-COUNTBLANK(Indicadores!$F$38:$F$62))),"",(COUNTIF(L$39:L$63,"=0")/(25-COUNTBLANK(Indicadores!$F$38:$F$62))))</f>
        <v>0</v>
      </c>
      <c r="M102" s="58">
        <f>IF(ISERROR(COUNTIF(M$39:M$63,"=0")/(25-COUNTBLANK(Indicadores!$F$38:$F$62))),"",(COUNTIF(M$39:M$63,"=0")/(25-COUNTBLANK(Indicadores!$F$38:$F$62))))</f>
        <v>0</v>
      </c>
      <c r="N102" s="58">
        <f>IF(ISERROR(COUNTIF(N$39:N$63,"=0")/(25-COUNTBLANK(Indicadores!$F$38:$F$62))),"",(COUNTIF(N$39:N$63,"=0")/(25-COUNTBLANK(Indicadores!$F$38:$F$62))))</f>
        <v>0</v>
      </c>
      <c r="O102" s="58">
        <f>IF(ISERROR(COUNTIF(O$39:O$63,"=0")/(25-COUNTBLANK(Indicadores!$F$38:$F$62))),"",(COUNTIF(O$39:O$63,"=0")/(25-COUNTBLANK(Indicadores!$F$38:$F$62))))</f>
        <v>0</v>
      </c>
      <c r="P102" s="58">
        <f>IF(ISERROR(COUNTIF(P$39:P$63,"=0")/(25-COUNTBLANK(Indicadores!$F$38:$F$62))),"",(COUNTIF(P$39:P$63,"=0")/(25-COUNTBLANK(Indicadores!$F$38:$F$62))))</f>
        <v>0</v>
      </c>
      <c r="Q102" s="58">
        <f>IF(ISERROR(COUNTIF(Q$39:Q$63,"=0")/(25-COUNTBLANK(Indicadores!$F$38:$F$62))),"",(COUNTIF(Q$39:Q$63,"=0")/(25-COUNTBLANK(Indicadores!$F$38:$F$62))))</f>
        <v>0</v>
      </c>
      <c r="R102" s="58">
        <f>IF(ISERROR(COUNTIF(R$39:R$63,"=0")/(25-COUNTBLANK(Indicadores!$F$38:$F$62))),"",(COUNTIF(R$39:R$63,"=0")/(25-COUNTBLANK(Indicadores!$F$38:$F$62))))</f>
        <v>0</v>
      </c>
      <c r="S102" s="58">
        <f>IF(ISERROR(COUNTIF(S$39:S$63,"=0")/(25-COUNTBLANK(Indicadores!$F$38:$F$62))),"",(COUNTIF(S$39:S$63,"=0")/(25-COUNTBLANK(Indicadores!$F$38:$F$62))))</f>
        <v>0</v>
      </c>
      <c r="T102" s="58">
        <f>IF(ISERROR(COUNTIF(T$39:T$63,"=0")/(25-COUNTBLANK(Indicadores!$F$38:$F$62))),"",(COUNTIF(T$39:T$63,"=0")/(25-COUNTBLANK(Indicadores!$F$38:$F$62))))</f>
        <v>0</v>
      </c>
      <c r="U102" s="58">
        <f>IF(ISERROR(COUNTIF(U$39:U$63,"=0")/(25-COUNTBLANK(Indicadores!$F$38:$F$62))),"",(COUNTIF(U$39:U$63,"=0")/(25-COUNTBLANK(Indicadores!$F$38:$F$62))))</f>
        <v>0</v>
      </c>
      <c r="V102" s="58">
        <f>IF(ISERROR(COUNTIF(V$39:V$63,"=0")/(25-COUNTBLANK(Indicadores!$F$38:$F$62))),"",(COUNTIF(V$39:V$63,"=0")/(25-COUNTBLANK(Indicadores!$F$38:$F$62))))</f>
        <v>0</v>
      </c>
      <c r="W102" s="3"/>
      <c r="X102" s="3"/>
      <c r="Y102" s="3"/>
      <c r="Z102" s="3"/>
      <c r="AA102" s="3"/>
      <c r="AB102" s="3"/>
      <c r="AC102" s="3"/>
      <c r="AD102" s="3"/>
      <c r="AE102" s="3"/>
      <c r="AF102" s="3"/>
    </row>
    <row r="103" spans="1:32" ht="15.75" thickBot="1" x14ac:dyDescent="0.3">
      <c r="A103" s="3"/>
      <c r="B103" s="3"/>
      <c r="C103" s="3"/>
      <c r="D103" s="3"/>
      <c r="E103" s="3"/>
      <c r="F103" s="59"/>
      <c r="G103" s="307"/>
      <c r="H103" s="307"/>
      <c r="I103" s="307"/>
      <c r="J103" s="307"/>
      <c r="K103" s="307"/>
      <c r="L103" s="307"/>
      <c r="M103" s="307"/>
      <c r="N103" s="307"/>
      <c r="O103" s="307"/>
      <c r="P103" s="3"/>
      <c r="Q103" s="3"/>
      <c r="R103" s="3"/>
      <c r="S103" s="3"/>
      <c r="T103" s="3"/>
      <c r="U103" s="3"/>
      <c r="V103" s="3"/>
      <c r="W103" s="3"/>
      <c r="X103" s="3"/>
      <c r="Y103" s="3"/>
      <c r="Z103" s="3"/>
      <c r="AA103" s="3"/>
      <c r="AB103" s="3"/>
      <c r="AC103" s="3"/>
      <c r="AD103" s="3"/>
      <c r="AE103" s="3"/>
      <c r="AF103" s="3"/>
    </row>
    <row r="104" spans="1:32" x14ac:dyDescent="0.25">
      <c r="A104" s="3"/>
      <c r="B104" s="473" t="s">
        <v>23</v>
      </c>
      <c r="C104" s="476"/>
      <c r="D104" s="477"/>
      <c r="E104" s="477"/>
      <c r="F104" s="155" t="s">
        <v>6</v>
      </c>
      <c r="G104" s="19">
        <f>COUNTIF(G$65:G$82,"=3")</f>
        <v>15</v>
      </c>
      <c r="H104" s="19">
        <f t="shared" ref="H104:V104" si="33">COUNTIF(H$65:H$82,"=3")</f>
        <v>8</v>
      </c>
      <c r="I104" s="19">
        <f t="shared" si="33"/>
        <v>9</v>
      </c>
      <c r="J104" s="19">
        <f t="shared" si="33"/>
        <v>5</v>
      </c>
      <c r="K104" s="19">
        <f t="shared" si="33"/>
        <v>4</v>
      </c>
      <c r="L104" s="19">
        <f t="shared" si="33"/>
        <v>3</v>
      </c>
      <c r="M104" s="19">
        <f t="shared" si="33"/>
        <v>5</v>
      </c>
      <c r="N104" s="19">
        <f t="shared" si="33"/>
        <v>7</v>
      </c>
      <c r="O104" s="19">
        <f t="shared" si="33"/>
        <v>4</v>
      </c>
      <c r="P104" s="19">
        <f t="shared" si="33"/>
        <v>0</v>
      </c>
      <c r="Q104" s="19">
        <f t="shared" si="33"/>
        <v>0</v>
      </c>
      <c r="R104" s="19">
        <f t="shared" si="33"/>
        <v>0</v>
      </c>
      <c r="S104" s="19">
        <f t="shared" si="33"/>
        <v>0</v>
      </c>
      <c r="T104" s="19">
        <f t="shared" si="33"/>
        <v>0</v>
      </c>
      <c r="U104" s="19">
        <f t="shared" si="33"/>
        <v>0</v>
      </c>
      <c r="V104" s="19">
        <f t="shared" si="33"/>
        <v>0</v>
      </c>
      <c r="W104" s="3"/>
      <c r="X104" s="3"/>
      <c r="Y104" s="3"/>
      <c r="Z104" s="3"/>
      <c r="AA104" s="3"/>
      <c r="AB104" s="3"/>
      <c r="AC104" s="3"/>
      <c r="AD104" s="3"/>
      <c r="AE104" s="3"/>
      <c r="AF104" s="3"/>
    </row>
    <row r="105" spans="1:32" x14ac:dyDescent="0.25">
      <c r="A105" s="3"/>
      <c r="B105" s="474"/>
      <c r="C105" s="478"/>
      <c r="D105" s="479"/>
      <c r="E105" s="479"/>
      <c r="F105" s="156" t="s">
        <v>24</v>
      </c>
      <c r="G105" s="52">
        <f>COUNTIF(G$65:G$82,"=2")</f>
        <v>2</v>
      </c>
      <c r="H105" s="52">
        <f t="shared" ref="H105:V105" si="34">COUNTIF(H$65:H$82,"=2")</f>
        <v>9</v>
      </c>
      <c r="I105" s="52">
        <f t="shared" si="34"/>
        <v>4</v>
      </c>
      <c r="J105" s="52">
        <f t="shared" si="34"/>
        <v>11</v>
      </c>
      <c r="K105" s="52">
        <f t="shared" si="34"/>
        <v>10</v>
      </c>
      <c r="L105" s="52">
        <f t="shared" si="34"/>
        <v>6</v>
      </c>
      <c r="M105" s="52">
        <f t="shared" si="34"/>
        <v>8</v>
      </c>
      <c r="N105" s="52">
        <f t="shared" si="34"/>
        <v>6</v>
      </c>
      <c r="O105" s="52">
        <f t="shared" si="34"/>
        <v>6</v>
      </c>
      <c r="P105" s="52">
        <f t="shared" si="34"/>
        <v>0</v>
      </c>
      <c r="Q105" s="52">
        <f t="shared" si="34"/>
        <v>0</v>
      </c>
      <c r="R105" s="52">
        <f t="shared" si="34"/>
        <v>0</v>
      </c>
      <c r="S105" s="52">
        <f t="shared" si="34"/>
        <v>0</v>
      </c>
      <c r="T105" s="52">
        <f t="shared" si="34"/>
        <v>0</v>
      </c>
      <c r="U105" s="52">
        <f t="shared" si="34"/>
        <v>0</v>
      </c>
      <c r="V105" s="52">
        <f t="shared" si="34"/>
        <v>0</v>
      </c>
      <c r="W105" s="3"/>
      <c r="X105" s="3"/>
      <c r="Y105" s="3"/>
      <c r="Z105" s="3"/>
      <c r="AA105" s="3"/>
      <c r="AB105" s="3"/>
      <c r="AC105" s="3"/>
      <c r="AD105" s="3"/>
      <c r="AE105" s="3"/>
      <c r="AF105" s="3"/>
    </row>
    <row r="106" spans="1:32" x14ac:dyDescent="0.25">
      <c r="A106" s="3"/>
      <c r="B106" s="474"/>
      <c r="C106" s="478"/>
      <c r="D106" s="479"/>
      <c r="E106" s="479"/>
      <c r="F106" s="156" t="s">
        <v>8</v>
      </c>
      <c r="G106" s="53">
        <f>COUNTIF(G$65:G$82,"=1")</f>
        <v>1</v>
      </c>
      <c r="H106" s="53">
        <f t="shared" ref="H106:V106" si="35">COUNTIF(H$65:H$82,"=1")</f>
        <v>1</v>
      </c>
      <c r="I106" s="53">
        <f t="shared" si="35"/>
        <v>5</v>
      </c>
      <c r="J106" s="53">
        <f t="shared" si="35"/>
        <v>2</v>
      </c>
      <c r="K106" s="53">
        <f t="shared" si="35"/>
        <v>4</v>
      </c>
      <c r="L106" s="53">
        <f t="shared" si="35"/>
        <v>9</v>
      </c>
      <c r="M106" s="53">
        <f t="shared" si="35"/>
        <v>5</v>
      </c>
      <c r="N106" s="53">
        <f t="shared" si="35"/>
        <v>5</v>
      </c>
      <c r="O106" s="53">
        <f t="shared" si="35"/>
        <v>8</v>
      </c>
      <c r="P106" s="53">
        <f t="shared" si="35"/>
        <v>0</v>
      </c>
      <c r="Q106" s="53">
        <f t="shared" si="35"/>
        <v>0</v>
      </c>
      <c r="R106" s="53">
        <f t="shared" si="35"/>
        <v>0</v>
      </c>
      <c r="S106" s="53">
        <f t="shared" si="35"/>
        <v>0</v>
      </c>
      <c r="T106" s="53">
        <f t="shared" si="35"/>
        <v>0</v>
      </c>
      <c r="U106" s="53">
        <f t="shared" si="35"/>
        <v>0</v>
      </c>
      <c r="V106" s="53">
        <f t="shared" si="35"/>
        <v>0</v>
      </c>
      <c r="W106" s="3"/>
      <c r="X106" s="3"/>
      <c r="Y106" s="3"/>
      <c r="Z106" s="3"/>
      <c r="AA106" s="3"/>
      <c r="AB106" s="3"/>
      <c r="AC106" s="3"/>
      <c r="AD106" s="3"/>
      <c r="AE106" s="3"/>
      <c r="AF106" s="3"/>
    </row>
    <row r="107" spans="1:32" ht="15.75" thickBot="1" x14ac:dyDescent="0.3">
      <c r="A107" s="3"/>
      <c r="B107" s="474"/>
      <c r="C107" s="478"/>
      <c r="D107" s="479"/>
      <c r="E107" s="479"/>
      <c r="F107" s="157" t="s">
        <v>25</v>
      </c>
      <c r="G107" s="54">
        <f>COUNTIF(G$65:G$82,"=0")</f>
        <v>0</v>
      </c>
      <c r="H107" s="54">
        <f t="shared" ref="H107:V107" si="36">COUNTIF(H$65:H$82,"=0")</f>
        <v>0</v>
      </c>
      <c r="I107" s="54">
        <f t="shared" si="36"/>
        <v>0</v>
      </c>
      <c r="J107" s="54">
        <f t="shared" si="36"/>
        <v>0</v>
      </c>
      <c r="K107" s="54">
        <f t="shared" si="36"/>
        <v>0</v>
      </c>
      <c r="L107" s="54">
        <f t="shared" si="36"/>
        <v>0</v>
      </c>
      <c r="M107" s="54">
        <f t="shared" si="36"/>
        <v>0</v>
      </c>
      <c r="N107" s="54">
        <f t="shared" si="36"/>
        <v>0</v>
      </c>
      <c r="O107" s="54">
        <f t="shared" si="36"/>
        <v>0</v>
      </c>
      <c r="P107" s="54">
        <f t="shared" si="36"/>
        <v>0</v>
      </c>
      <c r="Q107" s="54">
        <f t="shared" si="36"/>
        <v>0</v>
      </c>
      <c r="R107" s="54">
        <f t="shared" si="36"/>
        <v>0</v>
      </c>
      <c r="S107" s="54">
        <f t="shared" si="36"/>
        <v>0</v>
      </c>
      <c r="T107" s="54">
        <f t="shared" si="36"/>
        <v>0</v>
      </c>
      <c r="U107" s="54">
        <f t="shared" si="36"/>
        <v>0</v>
      </c>
      <c r="V107" s="54">
        <f t="shared" si="36"/>
        <v>0</v>
      </c>
      <c r="W107" s="3"/>
      <c r="X107" s="3"/>
      <c r="Y107" s="3"/>
      <c r="Z107" s="3"/>
      <c r="AA107" s="3"/>
      <c r="AB107" s="3"/>
      <c r="AC107" s="3"/>
      <c r="AD107" s="3"/>
      <c r="AE107" s="3"/>
      <c r="AF107" s="3"/>
    </row>
    <row r="108" spans="1:32" ht="15.75" thickBot="1" x14ac:dyDescent="0.3">
      <c r="A108" s="3"/>
      <c r="B108" s="474"/>
      <c r="C108" s="478"/>
      <c r="D108" s="479"/>
      <c r="E108" s="479"/>
      <c r="F108" s="96"/>
      <c r="G108" s="96"/>
      <c r="H108" s="96"/>
      <c r="I108" s="96"/>
      <c r="J108" s="96"/>
      <c r="K108" s="96"/>
      <c r="L108" s="96"/>
      <c r="M108" s="96"/>
      <c r="N108" s="96"/>
      <c r="O108" s="96"/>
      <c r="P108" s="96"/>
      <c r="Q108" s="96"/>
      <c r="R108" s="96"/>
      <c r="S108" s="96"/>
      <c r="T108" s="96"/>
      <c r="U108" s="96"/>
      <c r="V108" s="97"/>
      <c r="W108" s="3"/>
      <c r="X108" s="3"/>
      <c r="Y108" s="3"/>
      <c r="Z108" s="3"/>
      <c r="AA108" s="3"/>
      <c r="AB108" s="3"/>
      <c r="AC108" s="3"/>
      <c r="AD108" s="3"/>
      <c r="AE108" s="3"/>
      <c r="AF108" s="3"/>
    </row>
    <row r="109" spans="1:32" x14ac:dyDescent="0.25">
      <c r="A109" s="3"/>
      <c r="B109" s="474"/>
      <c r="C109" s="478"/>
      <c r="D109" s="479"/>
      <c r="E109" s="479"/>
      <c r="F109" s="155" t="s">
        <v>10</v>
      </c>
      <c r="G109" s="55">
        <f>IF(ISERROR(COUNTIF(G$65:G$82,"=3")/(18-COUNTBLANK(Indicadores!$F$68:$F$85))),"",(COUNTIF(G$65:G$82,"=3")/(18-COUNTBLANK(Indicadores!$F$68:$F$85))))</f>
        <v>0.83333333333333337</v>
      </c>
      <c r="H109" s="55">
        <f>IF(ISERROR(COUNTIF(H$65:H$82,"=3")/(18-COUNTBLANK(Indicadores!$F$68:$F$85))),"",(COUNTIF(H$65:H$82,"=3")/(18-COUNTBLANK(Indicadores!$F$68:$F$85))))</f>
        <v>0.44444444444444442</v>
      </c>
      <c r="I109" s="55">
        <f>IF(ISERROR(COUNTIF(I$65:I$82,"=3")/(18-COUNTBLANK(Indicadores!$F$68:$F$85))),"",(COUNTIF(I$65:I$82,"=3")/(18-COUNTBLANK(Indicadores!$F$68:$F$85))))</f>
        <v>0.5</v>
      </c>
      <c r="J109" s="55">
        <f>IF(ISERROR(COUNTIF(J$65:J$82,"=3")/(18-COUNTBLANK(Indicadores!$F$68:$F$85))),"",(COUNTIF(J$65:J$82,"=3")/(18-COUNTBLANK(Indicadores!$F$68:$F$85))))</f>
        <v>0.27777777777777779</v>
      </c>
      <c r="K109" s="55">
        <f>IF(ISERROR(COUNTIF(K$65:K$82,"=3")/(18-COUNTBLANK(Indicadores!$F$68:$F$85))),"",(COUNTIF(K$65:K$82,"=3")/(18-COUNTBLANK(Indicadores!$F$68:$F$85))))</f>
        <v>0.22222222222222221</v>
      </c>
      <c r="L109" s="55">
        <f>IF(ISERROR(COUNTIF(L$65:L$82,"=3")/(18-COUNTBLANK(Indicadores!$F$68:$F$85))),"",(COUNTIF(L$65:L$82,"=3")/(18-COUNTBLANK(Indicadores!$F$68:$F$85))))</f>
        <v>0.16666666666666666</v>
      </c>
      <c r="M109" s="55">
        <f>IF(ISERROR(COUNTIF(M$65:M$82,"=3")/(18-COUNTBLANK(Indicadores!$F$68:$F$85))),"",(COUNTIF(M$65:M$82,"=3")/(18-COUNTBLANK(Indicadores!$F$68:$F$85))))</f>
        <v>0.27777777777777779</v>
      </c>
      <c r="N109" s="55">
        <f>IF(ISERROR(COUNTIF(N$65:N$82,"=3")/(18-COUNTBLANK(Indicadores!$F$68:$F$85))),"",(COUNTIF(N$65:N$82,"=3")/(18-COUNTBLANK(Indicadores!$F$68:$F$85))))</f>
        <v>0.3888888888888889</v>
      </c>
      <c r="O109" s="55">
        <f>IF(ISERROR(COUNTIF(O$65:O$82,"=3")/(18-COUNTBLANK(Indicadores!$F$68:$F$85))),"",(COUNTIF(O$65:O$82,"=3")/(18-COUNTBLANK(Indicadores!$F$68:$F$85))))</f>
        <v>0.22222222222222221</v>
      </c>
      <c r="P109" s="55">
        <f>IF(ISERROR(COUNTIF(P$65:P$82,"=3")/(18-COUNTBLANK(Indicadores!$F$68:$F$85))),"",(COUNTIF(P$65:P$82,"=3")/(18-COUNTBLANK(Indicadores!$F$68:$F$85))))</f>
        <v>0</v>
      </c>
      <c r="Q109" s="55">
        <f>IF(ISERROR(COUNTIF(Q$65:Q$82,"=3")/(18-COUNTBLANK(Indicadores!$F$68:$F$85))),"",(COUNTIF(Q$65:Q$82,"=3")/(18-COUNTBLANK(Indicadores!$F$68:$F$85))))</f>
        <v>0</v>
      </c>
      <c r="R109" s="55">
        <f>IF(ISERROR(COUNTIF(R$65:R$82,"=3")/(18-COUNTBLANK(Indicadores!$F$68:$F$85))),"",(COUNTIF(R$65:R$82,"=3")/(18-COUNTBLANK(Indicadores!$F$68:$F$85))))</f>
        <v>0</v>
      </c>
      <c r="S109" s="55">
        <f>IF(ISERROR(COUNTIF(S$65:S$82,"=3")/(18-COUNTBLANK(Indicadores!$F$68:$F$85))),"",(COUNTIF(S$65:S$82,"=3")/(18-COUNTBLANK(Indicadores!$F$68:$F$85))))</f>
        <v>0</v>
      </c>
      <c r="T109" s="55">
        <f>IF(ISERROR(COUNTIF(T$65:T$82,"=3")/(18-COUNTBLANK(Indicadores!$F$68:$F$85))),"",(COUNTIF(T$65:T$82,"=3")/(18-COUNTBLANK(Indicadores!$F$68:$F$85))))</f>
        <v>0</v>
      </c>
      <c r="U109" s="55">
        <f>IF(ISERROR(COUNTIF(U$65:U$82,"=3")/(18-COUNTBLANK(Indicadores!$F$68:$F$85))),"",(COUNTIF(U$65:U$82,"=3")/(18-COUNTBLANK(Indicadores!$F$68:$F$85))))</f>
        <v>0</v>
      </c>
      <c r="V109" s="55">
        <f>IF(ISERROR(COUNTIF(V$65:V$82,"=3")/(18-COUNTBLANK(Indicadores!$F$68:$F$85))),"",(COUNTIF(V$65:V$82,"=3")/(18-COUNTBLANK(Indicadores!$F$68:$F$85))))</f>
        <v>0</v>
      </c>
      <c r="W109" s="3"/>
      <c r="X109" s="3"/>
      <c r="Y109" s="3"/>
      <c r="Z109" s="3"/>
      <c r="AA109" s="3"/>
      <c r="AB109" s="3"/>
      <c r="AC109" s="3"/>
      <c r="AD109" s="3"/>
      <c r="AE109" s="3"/>
      <c r="AF109" s="3"/>
    </row>
    <row r="110" spans="1:32" x14ac:dyDescent="0.25">
      <c r="A110" s="3"/>
      <c r="B110" s="474"/>
      <c r="C110" s="478"/>
      <c r="D110" s="479"/>
      <c r="E110" s="479"/>
      <c r="F110" s="156" t="s">
        <v>11</v>
      </c>
      <c r="G110" s="56">
        <f>IF(ISERROR(COUNTIF(G$65:G$82,"=2")/(18-COUNTBLANK(Indicadores!$F$68:$F$85))),"",(COUNTIF(G$65:G$82,"=2")/(18-COUNTBLANK(Indicadores!$F$68:$F$85))))</f>
        <v>0.1111111111111111</v>
      </c>
      <c r="H110" s="56">
        <f>IF(ISERROR(COUNTIF(H$65:H$82,"=2")/(18-COUNTBLANK(Indicadores!$F$68:$F$85))),"",(COUNTIF(H$65:H$82,"=2")/(18-COUNTBLANK(Indicadores!$F$68:$F$85))))</f>
        <v>0.5</v>
      </c>
      <c r="I110" s="56">
        <f>IF(ISERROR(COUNTIF(I$65:I$82,"=2")/(18-COUNTBLANK(Indicadores!$F$68:$F$85))),"",(COUNTIF(I$65:I$82,"=2")/(18-COUNTBLANK(Indicadores!$F$68:$F$85))))</f>
        <v>0.22222222222222221</v>
      </c>
      <c r="J110" s="56">
        <f>IF(ISERROR(COUNTIF(J$65:J$82,"=2")/(18-COUNTBLANK(Indicadores!$F$68:$F$85))),"",(COUNTIF(J$65:J$82,"=2")/(18-COUNTBLANK(Indicadores!$F$68:$F$85))))</f>
        <v>0.61111111111111116</v>
      </c>
      <c r="K110" s="56">
        <f>IF(ISERROR(COUNTIF(K$65:K$82,"=2")/(18-COUNTBLANK(Indicadores!$F$68:$F$85))),"",(COUNTIF(K$65:K$82,"=2")/(18-COUNTBLANK(Indicadores!$F$68:$F$85))))</f>
        <v>0.55555555555555558</v>
      </c>
      <c r="L110" s="56">
        <f>IF(ISERROR(COUNTIF(L$65:L$82,"=2")/(18-COUNTBLANK(Indicadores!$F$68:$F$85))),"",(COUNTIF(L$65:L$82,"=2")/(18-COUNTBLANK(Indicadores!$F$68:$F$85))))</f>
        <v>0.33333333333333331</v>
      </c>
      <c r="M110" s="56">
        <f>IF(ISERROR(COUNTIF(M$65:M$82,"=2")/(18-COUNTBLANK(Indicadores!$F$68:$F$85))),"",(COUNTIF(M$65:M$82,"=2")/(18-COUNTBLANK(Indicadores!$F$68:$F$85))))</f>
        <v>0.44444444444444442</v>
      </c>
      <c r="N110" s="56">
        <f>IF(ISERROR(COUNTIF(N$65:N$82,"=2")/(18-COUNTBLANK(Indicadores!$F$68:$F$85))),"",(COUNTIF(N$65:N$82,"=2")/(18-COUNTBLANK(Indicadores!$F$68:$F$85))))</f>
        <v>0.33333333333333331</v>
      </c>
      <c r="O110" s="56">
        <f>IF(ISERROR(COUNTIF(O$65:O$82,"=2")/(18-COUNTBLANK(Indicadores!$F$68:$F$85))),"",(COUNTIF(O$65:O$82,"=2")/(18-COUNTBLANK(Indicadores!$F$68:$F$85))))</f>
        <v>0.33333333333333331</v>
      </c>
      <c r="P110" s="56">
        <f>IF(ISERROR(COUNTIF(P$65:P$82,"=2")/(18-COUNTBLANK(Indicadores!$F$68:$F$85))),"",(COUNTIF(P$65:P$82,"=2")/(18-COUNTBLANK(Indicadores!$F$68:$F$85))))</f>
        <v>0</v>
      </c>
      <c r="Q110" s="56">
        <f>IF(ISERROR(COUNTIF(Q$65:Q$82,"=2")/(18-COUNTBLANK(Indicadores!$F$68:$F$85))),"",(COUNTIF(Q$65:Q$82,"=2")/(18-COUNTBLANK(Indicadores!$F$68:$F$85))))</f>
        <v>0</v>
      </c>
      <c r="R110" s="56">
        <f>IF(ISERROR(COUNTIF(R$65:R$82,"=2")/(18-COUNTBLANK(Indicadores!$F$68:$F$85))),"",(COUNTIF(R$65:R$82,"=2")/(18-COUNTBLANK(Indicadores!$F$68:$F$85))))</f>
        <v>0</v>
      </c>
      <c r="S110" s="56">
        <f>IF(ISERROR(COUNTIF(S$65:S$82,"=2")/(18-COUNTBLANK(Indicadores!$F$68:$F$85))),"",(COUNTIF(S$65:S$82,"=2")/(18-COUNTBLANK(Indicadores!$F$68:$F$85))))</f>
        <v>0</v>
      </c>
      <c r="T110" s="56">
        <f>IF(ISERROR(COUNTIF(T$65:T$82,"=2")/(18-COUNTBLANK(Indicadores!$F$68:$F$85))),"",(COUNTIF(T$65:T$82,"=2")/(18-COUNTBLANK(Indicadores!$F$68:$F$85))))</f>
        <v>0</v>
      </c>
      <c r="U110" s="56">
        <f>IF(ISERROR(COUNTIF(U$65:U$82,"=2")/(18-COUNTBLANK(Indicadores!$F$68:$F$85))),"",(COUNTIF(U$65:U$82,"=2")/(18-COUNTBLANK(Indicadores!$F$68:$F$85))))</f>
        <v>0</v>
      </c>
      <c r="V110" s="56">
        <f>IF(ISERROR(COUNTIF(V$65:V$82,"=2")/(18-COUNTBLANK(Indicadores!$F$68:$F$85))),"",(COUNTIF(V$65:V$82,"=2")/(18-COUNTBLANK(Indicadores!$F$68:$F$85))))</f>
        <v>0</v>
      </c>
      <c r="W110" s="1"/>
      <c r="X110" s="3"/>
      <c r="Y110" s="1"/>
      <c r="Z110" s="1"/>
      <c r="AA110" s="3"/>
      <c r="AB110" s="1"/>
      <c r="AC110" s="1"/>
      <c r="AD110" s="1"/>
      <c r="AE110" s="1"/>
      <c r="AF110" s="1"/>
    </row>
    <row r="111" spans="1:32" x14ac:dyDescent="0.25">
      <c r="A111" s="3"/>
      <c r="B111" s="474"/>
      <c r="C111" s="478"/>
      <c r="D111" s="479"/>
      <c r="E111" s="479"/>
      <c r="F111" s="156" t="s">
        <v>12</v>
      </c>
      <c r="G111" s="57">
        <f>IF(ISERROR(COUNTIF(G$65:G$82,"=1")/(18-COUNTBLANK(Indicadores!$F$68:$F$85))),"",(COUNTIF(G$65:G$82,"=1")/(18-COUNTBLANK(Indicadores!$F$68:$F$85))))</f>
        <v>5.5555555555555552E-2</v>
      </c>
      <c r="H111" s="57">
        <f>IF(ISERROR(COUNTIF(H$65:H$82,"=1")/(18-COUNTBLANK(Indicadores!$F$68:$F$85))),"",(COUNTIF(H$65:H$82,"=1")/(18-COUNTBLANK(Indicadores!$F$68:$F$85))))</f>
        <v>5.5555555555555552E-2</v>
      </c>
      <c r="I111" s="57">
        <f>IF(ISERROR(COUNTIF(I$65:I$82,"=1")/(18-COUNTBLANK(Indicadores!$F$68:$F$85))),"",(COUNTIF(I$65:I$82,"=1")/(18-COUNTBLANK(Indicadores!$F$68:$F$85))))</f>
        <v>0.27777777777777779</v>
      </c>
      <c r="J111" s="57">
        <f>IF(ISERROR(COUNTIF(J$65:J$82,"=1")/(18-COUNTBLANK(Indicadores!$F$68:$F$85))),"",(COUNTIF(J$65:J$82,"=1")/(18-COUNTBLANK(Indicadores!$F$68:$F$85))))</f>
        <v>0.1111111111111111</v>
      </c>
      <c r="K111" s="57">
        <f>IF(ISERROR(COUNTIF(K$65:K$82,"=1")/(18-COUNTBLANK(Indicadores!$F$68:$F$85))),"",(COUNTIF(K$65:K$82,"=1")/(18-COUNTBLANK(Indicadores!$F$68:$F$85))))</f>
        <v>0.22222222222222221</v>
      </c>
      <c r="L111" s="57">
        <f>IF(ISERROR(COUNTIF(L$65:L$82,"=1")/(18-COUNTBLANK(Indicadores!$F$68:$F$85))),"",(COUNTIF(L$65:L$82,"=1")/(18-COUNTBLANK(Indicadores!$F$68:$F$85))))</f>
        <v>0.5</v>
      </c>
      <c r="M111" s="57">
        <f>IF(ISERROR(COUNTIF(M$65:M$82,"=1")/(18-COUNTBLANK(Indicadores!$F$68:$F$85))),"",(COUNTIF(M$65:M$82,"=1")/(18-COUNTBLANK(Indicadores!$F$68:$F$85))))</f>
        <v>0.27777777777777779</v>
      </c>
      <c r="N111" s="57">
        <f>IF(ISERROR(COUNTIF(N$65:N$82,"=1")/(18-COUNTBLANK(Indicadores!$F$68:$F$85))),"",(COUNTIF(N$65:N$82,"=1")/(18-COUNTBLANK(Indicadores!$F$68:$F$85))))</f>
        <v>0.27777777777777779</v>
      </c>
      <c r="O111" s="57">
        <f>IF(ISERROR(COUNTIF(O$65:O$82,"=1")/(18-COUNTBLANK(Indicadores!$F$68:$F$85))),"",(COUNTIF(O$65:O$82,"=1")/(18-COUNTBLANK(Indicadores!$F$68:$F$85))))</f>
        <v>0.44444444444444442</v>
      </c>
      <c r="P111" s="57">
        <f>IF(ISERROR(COUNTIF(P$65:P$82,"=1")/(18-COUNTBLANK(Indicadores!$F$68:$F$85))),"",(COUNTIF(P$65:P$82,"=1")/(18-COUNTBLANK(Indicadores!$F$68:$F$85))))</f>
        <v>0</v>
      </c>
      <c r="Q111" s="57">
        <f>IF(ISERROR(COUNTIF(Q$65:Q$82,"=1")/(18-COUNTBLANK(Indicadores!$F$68:$F$85))),"",(COUNTIF(Q$65:Q$82,"=1")/(18-COUNTBLANK(Indicadores!$F$68:$F$85))))</f>
        <v>0</v>
      </c>
      <c r="R111" s="57">
        <f>IF(ISERROR(COUNTIF(R$65:R$82,"=1")/(18-COUNTBLANK(Indicadores!$F$68:$F$85))),"",(COUNTIF(R$65:R$82,"=1")/(18-COUNTBLANK(Indicadores!$F$68:$F$85))))</f>
        <v>0</v>
      </c>
      <c r="S111" s="57">
        <f>IF(ISERROR(COUNTIF(S$65:S$82,"=1")/(18-COUNTBLANK(Indicadores!$F$68:$F$85))),"",(COUNTIF(S$65:S$82,"=1")/(18-COUNTBLANK(Indicadores!$F$68:$F$85))))</f>
        <v>0</v>
      </c>
      <c r="T111" s="57">
        <f>IF(ISERROR(COUNTIF(T$65:T$82,"=1")/(18-COUNTBLANK(Indicadores!$F$68:$F$85))),"",(COUNTIF(T$65:T$82,"=1")/(18-COUNTBLANK(Indicadores!$F$68:$F$85))))</f>
        <v>0</v>
      </c>
      <c r="U111" s="57">
        <f>IF(ISERROR(COUNTIF(U$65:U$82,"=1")/(18-COUNTBLANK(Indicadores!$F$68:$F$85))),"",(COUNTIF(U$65:U$82,"=1")/(18-COUNTBLANK(Indicadores!$F$68:$F$85))))</f>
        <v>0</v>
      </c>
      <c r="V111" s="57">
        <f>IF(ISERROR(COUNTIF(V$65:V$82,"=1")/(18-COUNTBLANK(Indicadores!$F$68:$F$85))),"",(COUNTIF(V$65:V$82,"=1")/(18-COUNTBLANK(Indicadores!$F$68:$F$85))))</f>
        <v>0</v>
      </c>
      <c r="W111" s="3"/>
      <c r="X111" s="3"/>
      <c r="Y111" s="3"/>
      <c r="Z111" s="3"/>
      <c r="AA111" s="3"/>
      <c r="AB111" s="3"/>
      <c r="AC111" s="3"/>
      <c r="AD111" s="3"/>
      <c r="AE111" s="3"/>
      <c r="AF111" s="3"/>
    </row>
    <row r="112" spans="1:32" ht="15.75" thickBot="1" x14ac:dyDescent="0.3">
      <c r="A112" s="3"/>
      <c r="B112" s="475"/>
      <c r="C112" s="480"/>
      <c r="D112" s="481"/>
      <c r="E112" s="481"/>
      <c r="F112" s="157" t="s">
        <v>26</v>
      </c>
      <c r="G112" s="58">
        <f>IF(ISERROR(COUNTIF(G$65:G$82,"=0")/(18-COUNTBLANK(Indicadores!$F$68:$F$85))),"",(COUNTIF(G$65:G$82,"=0")/(18-COUNTBLANK(Indicadores!$F$68:$F$85))))</f>
        <v>0</v>
      </c>
      <c r="H112" s="58">
        <f>IF(ISERROR(COUNTIF(H$65:H$82,"=0")/(18-COUNTBLANK(Indicadores!$F$68:$F$85))),"",(COUNTIF(H$65:H$82,"=0")/(18-COUNTBLANK(Indicadores!$F$68:$F$85))))</f>
        <v>0</v>
      </c>
      <c r="I112" s="58">
        <f>IF(ISERROR(COUNTIF(I$65:I$82,"=0")/(18-COUNTBLANK(Indicadores!$F$68:$F$85))),"",(COUNTIF(I$65:I$82,"=0")/(18-COUNTBLANK(Indicadores!$F$68:$F$85))))</f>
        <v>0</v>
      </c>
      <c r="J112" s="58">
        <f>IF(ISERROR(COUNTIF(J$65:J$82,"=0")/(18-COUNTBLANK(Indicadores!$F$68:$F$85))),"",(COUNTIF(J$65:J$82,"=0")/(18-COUNTBLANK(Indicadores!$F$68:$F$85))))</f>
        <v>0</v>
      </c>
      <c r="K112" s="58">
        <f>IF(ISERROR(COUNTIF(K$65:K$82,"=0")/(18-COUNTBLANK(Indicadores!$F$68:$F$85))),"",(COUNTIF(K$65:K$82,"=0")/(18-COUNTBLANK(Indicadores!$F$68:$F$85))))</f>
        <v>0</v>
      </c>
      <c r="L112" s="58">
        <f>IF(ISERROR(COUNTIF(L$65:L$82,"=0")/(18-COUNTBLANK(Indicadores!$F$68:$F$85))),"",(COUNTIF(L$65:L$82,"=0")/(18-COUNTBLANK(Indicadores!$F$68:$F$85))))</f>
        <v>0</v>
      </c>
      <c r="M112" s="58">
        <f>IF(ISERROR(COUNTIF(M$65:M$82,"=0")/(18-COUNTBLANK(Indicadores!$F$68:$F$85))),"",(COUNTIF(M$65:M$82,"=0")/(18-COUNTBLANK(Indicadores!$F$68:$F$85))))</f>
        <v>0</v>
      </c>
      <c r="N112" s="58">
        <f>IF(ISERROR(COUNTIF(N$65:N$82,"=0")/(18-COUNTBLANK(Indicadores!$F$68:$F$85))),"",(COUNTIF(N$65:N$82,"=0")/(18-COUNTBLANK(Indicadores!$F$68:$F$85))))</f>
        <v>0</v>
      </c>
      <c r="O112" s="58">
        <f>IF(ISERROR(COUNTIF(O$65:O$82,"=0")/(18-COUNTBLANK(Indicadores!$F$68:$F$85))),"",(COUNTIF(O$65:O$82,"=0")/(18-COUNTBLANK(Indicadores!$F$68:$F$85))))</f>
        <v>0</v>
      </c>
      <c r="P112" s="58">
        <f>IF(ISERROR(COUNTIF(P$65:P$82,"=0")/(18-COUNTBLANK(Indicadores!$F$68:$F$85))),"",(COUNTIF(P$65:P$82,"=0")/(18-COUNTBLANK(Indicadores!$F$68:$F$85))))</f>
        <v>0</v>
      </c>
      <c r="Q112" s="58">
        <f>IF(ISERROR(COUNTIF(Q$65:Q$82,"=0")/(18-COUNTBLANK(Indicadores!$F$68:$F$85))),"",(COUNTIF(Q$65:Q$82,"=0")/(18-COUNTBLANK(Indicadores!$F$68:$F$85))))</f>
        <v>0</v>
      </c>
      <c r="R112" s="58">
        <f>IF(ISERROR(COUNTIF(R$65:R$82,"=0")/(18-COUNTBLANK(Indicadores!$F$68:$F$85))),"",(COUNTIF(R$65:R$82,"=0")/(18-COUNTBLANK(Indicadores!$F$68:$F$85))))</f>
        <v>0</v>
      </c>
      <c r="S112" s="58">
        <f>IF(ISERROR(COUNTIF(S$65:S$82,"=0")/(18-COUNTBLANK(Indicadores!$F$68:$F$85))),"",(COUNTIF(S$65:S$82,"=0")/(18-COUNTBLANK(Indicadores!$F$68:$F$85))))</f>
        <v>0</v>
      </c>
      <c r="T112" s="58">
        <f>IF(ISERROR(COUNTIF(T$65:T$82,"=0")/(18-COUNTBLANK(Indicadores!$F$68:$F$85))),"",(COUNTIF(T$65:T$82,"=0")/(18-COUNTBLANK(Indicadores!$F$68:$F$85))))</f>
        <v>0</v>
      </c>
      <c r="U112" s="58">
        <f>IF(ISERROR(COUNTIF(U$65:U$82,"=0")/(18-COUNTBLANK(Indicadores!$F$68:$F$85))),"",(COUNTIF(U$65:U$82,"=0")/(18-COUNTBLANK(Indicadores!$F$68:$F$85))))</f>
        <v>0</v>
      </c>
      <c r="V112" s="58">
        <f>IF(ISERROR(COUNTIF(V$65:V$82,"=0")/(18-COUNTBLANK(Indicadores!$F$68:$F$85))),"",(COUNTIF(V$65:V$82,"=0")/(18-COUNTBLANK(Indicadores!$F$68:$F$85))))</f>
        <v>0</v>
      </c>
      <c r="W112" s="3"/>
      <c r="X112" s="3"/>
      <c r="Y112" s="3"/>
      <c r="Z112" s="3"/>
      <c r="AA112" s="3"/>
      <c r="AB112" s="61"/>
      <c r="AC112" s="3"/>
      <c r="AD112" s="3"/>
      <c r="AE112" s="3"/>
      <c r="AF112" s="3"/>
    </row>
    <row r="113" spans="1:32" ht="15.75" thickBot="1" x14ac:dyDescent="0.3">
      <c r="A113" s="3"/>
      <c r="B113" s="62"/>
      <c r="C113" s="62"/>
      <c r="D113" s="63"/>
      <c r="E113" s="63"/>
      <c r="F113" s="158"/>
      <c r="G113" s="308"/>
      <c r="H113" s="308"/>
      <c r="I113" s="308"/>
      <c r="J113" s="308"/>
      <c r="K113" s="308"/>
      <c r="L113" s="308"/>
      <c r="M113" s="308"/>
      <c r="N113" s="308"/>
      <c r="O113" s="308"/>
      <c r="P113" s="64"/>
      <c r="Q113" s="64"/>
      <c r="R113" s="64"/>
      <c r="S113" s="64"/>
      <c r="T113" s="64"/>
      <c r="U113" s="64"/>
      <c r="V113" s="64"/>
      <c r="W113" s="3"/>
      <c r="X113" s="3"/>
      <c r="Y113" s="3"/>
      <c r="Z113" s="3"/>
      <c r="AA113" s="3"/>
      <c r="AB113" s="3"/>
      <c r="AC113" s="3"/>
      <c r="AD113" s="3"/>
      <c r="AE113" s="3"/>
      <c r="AF113" s="3"/>
    </row>
    <row r="114" spans="1:32" x14ac:dyDescent="0.25">
      <c r="A114" s="3"/>
      <c r="B114" s="482" t="s">
        <v>43</v>
      </c>
      <c r="C114" s="485"/>
      <c r="D114" s="486"/>
      <c r="E114" s="486"/>
      <c r="F114" s="159" t="s">
        <v>6</v>
      </c>
      <c r="G114" s="19">
        <f>COUNTIF(G$12:G$82,"=3")</f>
        <v>46</v>
      </c>
      <c r="H114" s="19">
        <f t="shared" ref="H114:V114" si="37">COUNTIF(H$12:H$82,"=3")</f>
        <v>30</v>
      </c>
      <c r="I114" s="19">
        <f t="shared" si="37"/>
        <v>33</v>
      </c>
      <c r="J114" s="19">
        <f t="shared" si="37"/>
        <v>28</v>
      </c>
      <c r="K114" s="19">
        <f t="shared" si="37"/>
        <v>23</v>
      </c>
      <c r="L114" s="19">
        <f t="shared" si="37"/>
        <v>21</v>
      </c>
      <c r="M114" s="19">
        <f t="shared" si="37"/>
        <v>27</v>
      </c>
      <c r="N114" s="19">
        <f t="shared" si="37"/>
        <v>26</v>
      </c>
      <c r="O114" s="19">
        <f t="shared" si="37"/>
        <v>26</v>
      </c>
      <c r="P114" s="19">
        <f t="shared" si="37"/>
        <v>0</v>
      </c>
      <c r="Q114" s="19">
        <f t="shared" si="37"/>
        <v>0</v>
      </c>
      <c r="R114" s="19">
        <f t="shared" si="37"/>
        <v>0</v>
      </c>
      <c r="S114" s="19">
        <f t="shared" si="37"/>
        <v>0</v>
      </c>
      <c r="T114" s="19">
        <f t="shared" si="37"/>
        <v>0</v>
      </c>
      <c r="U114" s="19">
        <f t="shared" si="37"/>
        <v>0</v>
      </c>
      <c r="V114" s="19">
        <f t="shared" si="37"/>
        <v>0</v>
      </c>
      <c r="W114" s="3"/>
      <c r="X114" s="3"/>
      <c r="Y114" s="3"/>
      <c r="Z114" s="3"/>
      <c r="AA114" s="3"/>
      <c r="AB114" s="3"/>
      <c r="AC114" s="3"/>
      <c r="AD114" s="3"/>
      <c r="AE114" s="3"/>
      <c r="AF114" s="3"/>
    </row>
    <row r="115" spans="1:32" x14ac:dyDescent="0.25">
      <c r="A115" s="3"/>
      <c r="B115" s="483"/>
      <c r="C115" s="487"/>
      <c r="D115" s="488"/>
      <c r="E115" s="488"/>
      <c r="F115" s="160" t="s">
        <v>24</v>
      </c>
      <c r="G115" s="52">
        <f>COUNTIF(G$12:G$82,"=2")</f>
        <v>15</v>
      </c>
      <c r="H115" s="52">
        <f t="shared" ref="H115:V115" si="38">COUNTIF(H$12:H$82,"=2")</f>
        <v>30</v>
      </c>
      <c r="I115" s="52">
        <f t="shared" si="38"/>
        <v>22</v>
      </c>
      <c r="J115" s="52">
        <f t="shared" si="38"/>
        <v>32</v>
      </c>
      <c r="K115" s="52">
        <f t="shared" si="38"/>
        <v>28</v>
      </c>
      <c r="L115" s="52">
        <f t="shared" si="38"/>
        <v>26</v>
      </c>
      <c r="M115" s="52">
        <f t="shared" si="38"/>
        <v>26</v>
      </c>
      <c r="N115" s="52">
        <f t="shared" si="38"/>
        <v>28</v>
      </c>
      <c r="O115" s="52">
        <f t="shared" si="38"/>
        <v>23</v>
      </c>
      <c r="P115" s="52">
        <f t="shared" si="38"/>
        <v>0</v>
      </c>
      <c r="Q115" s="52">
        <f t="shared" si="38"/>
        <v>0</v>
      </c>
      <c r="R115" s="52">
        <f t="shared" si="38"/>
        <v>0</v>
      </c>
      <c r="S115" s="52">
        <f t="shared" si="38"/>
        <v>0</v>
      </c>
      <c r="T115" s="52">
        <f t="shared" si="38"/>
        <v>0</v>
      </c>
      <c r="U115" s="52">
        <f t="shared" si="38"/>
        <v>0</v>
      </c>
      <c r="V115" s="52">
        <f t="shared" si="38"/>
        <v>0</v>
      </c>
      <c r="W115" s="3"/>
      <c r="X115" s="3"/>
      <c r="Y115" s="3"/>
      <c r="Z115" s="3"/>
      <c r="AA115" s="3"/>
      <c r="AB115" s="3"/>
      <c r="AC115" s="3"/>
      <c r="AD115" s="3"/>
      <c r="AE115" s="3"/>
      <c r="AF115" s="3"/>
    </row>
    <row r="116" spans="1:32" x14ac:dyDescent="0.25">
      <c r="A116" s="3"/>
      <c r="B116" s="483"/>
      <c r="C116" s="487"/>
      <c r="D116" s="488"/>
      <c r="E116" s="488"/>
      <c r="F116" s="160" t="s">
        <v>8</v>
      </c>
      <c r="G116" s="53">
        <f>COUNTIF(G$12:G$82,"=1")</f>
        <v>8</v>
      </c>
      <c r="H116" s="53">
        <f t="shared" ref="H116:V116" si="39">COUNTIF(H$12:H$82,"=1")</f>
        <v>9</v>
      </c>
      <c r="I116" s="53">
        <f t="shared" si="39"/>
        <v>14</v>
      </c>
      <c r="J116" s="53">
        <f t="shared" si="39"/>
        <v>9</v>
      </c>
      <c r="K116" s="53">
        <f t="shared" si="39"/>
        <v>18</v>
      </c>
      <c r="L116" s="53">
        <f t="shared" si="39"/>
        <v>22</v>
      </c>
      <c r="M116" s="53">
        <f t="shared" si="39"/>
        <v>16</v>
      </c>
      <c r="N116" s="53">
        <f t="shared" si="39"/>
        <v>15</v>
      </c>
      <c r="O116" s="53">
        <f t="shared" si="39"/>
        <v>20</v>
      </c>
      <c r="P116" s="53">
        <f t="shared" si="39"/>
        <v>0</v>
      </c>
      <c r="Q116" s="53">
        <f t="shared" si="39"/>
        <v>0</v>
      </c>
      <c r="R116" s="53">
        <f t="shared" si="39"/>
        <v>0</v>
      </c>
      <c r="S116" s="53">
        <f t="shared" si="39"/>
        <v>0</v>
      </c>
      <c r="T116" s="53">
        <f t="shared" si="39"/>
        <v>0</v>
      </c>
      <c r="U116" s="53">
        <f t="shared" si="39"/>
        <v>0</v>
      </c>
      <c r="V116" s="53">
        <f t="shared" si="39"/>
        <v>0</v>
      </c>
      <c r="W116" s="3"/>
      <c r="X116" s="3"/>
      <c r="Y116" s="3"/>
      <c r="Z116" s="3"/>
      <c r="AA116" s="3"/>
      <c r="AB116" s="3"/>
      <c r="AC116" s="3"/>
      <c r="AD116" s="3"/>
      <c r="AE116" s="3"/>
      <c r="AF116" s="3"/>
    </row>
    <row r="117" spans="1:32" ht="15.75" thickBot="1" x14ac:dyDescent="0.3">
      <c r="A117" s="3"/>
      <c r="B117" s="483"/>
      <c r="C117" s="487"/>
      <c r="D117" s="488"/>
      <c r="E117" s="488"/>
      <c r="F117" s="161" t="s">
        <v>25</v>
      </c>
      <c r="G117" s="54">
        <f>COUNTIF(G$12:G$82,"=0")</f>
        <v>0</v>
      </c>
      <c r="H117" s="54">
        <f t="shared" ref="H117:V117" si="40">COUNTIF(H$12:H$82,"=0")</f>
        <v>0</v>
      </c>
      <c r="I117" s="54">
        <f t="shared" si="40"/>
        <v>0</v>
      </c>
      <c r="J117" s="54">
        <f t="shared" si="40"/>
        <v>0</v>
      </c>
      <c r="K117" s="54">
        <f t="shared" si="40"/>
        <v>0</v>
      </c>
      <c r="L117" s="54">
        <f t="shared" si="40"/>
        <v>0</v>
      </c>
      <c r="M117" s="54">
        <f t="shared" si="40"/>
        <v>0</v>
      </c>
      <c r="N117" s="54">
        <f t="shared" si="40"/>
        <v>0</v>
      </c>
      <c r="O117" s="54">
        <f t="shared" si="40"/>
        <v>0</v>
      </c>
      <c r="P117" s="54">
        <f t="shared" si="40"/>
        <v>0</v>
      </c>
      <c r="Q117" s="54">
        <f t="shared" si="40"/>
        <v>0</v>
      </c>
      <c r="R117" s="54">
        <f t="shared" si="40"/>
        <v>0</v>
      </c>
      <c r="S117" s="54">
        <f t="shared" si="40"/>
        <v>0</v>
      </c>
      <c r="T117" s="54">
        <f t="shared" si="40"/>
        <v>0</v>
      </c>
      <c r="U117" s="54">
        <f t="shared" si="40"/>
        <v>0</v>
      </c>
      <c r="V117" s="54">
        <f t="shared" si="40"/>
        <v>0</v>
      </c>
      <c r="W117" s="3"/>
      <c r="X117" s="3"/>
      <c r="Y117" s="3"/>
      <c r="Z117" s="3"/>
      <c r="AA117" s="3"/>
      <c r="AB117" s="3"/>
      <c r="AC117" s="3"/>
      <c r="AD117" s="3"/>
      <c r="AE117" s="3"/>
      <c r="AF117" s="3"/>
    </row>
    <row r="118" spans="1:32" ht="15.75" thickBot="1" x14ac:dyDescent="0.3">
      <c r="A118" s="3"/>
      <c r="B118" s="483"/>
      <c r="C118" s="487"/>
      <c r="D118" s="488"/>
      <c r="E118" s="488"/>
      <c r="F118" s="98"/>
      <c r="G118" s="98"/>
      <c r="H118" s="98"/>
      <c r="I118" s="98"/>
      <c r="J118" s="98"/>
      <c r="K118" s="98"/>
      <c r="L118" s="98"/>
      <c r="M118" s="98"/>
      <c r="N118" s="98"/>
      <c r="O118" s="98"/>
      <c r="P118" s="98"/>
      <c r="Q118" s="98"/>
      <c r="R118" s="98"/>
      <c r="S118" s="98"/>
      <c r="T118" s="98"/>
      <c r="U118" s="98"/>
      <c r="V118" s="99"/>
      <c r="W118" s="3"/>
      <c r="X118" s="3"/>
      <c r="Y118" s="3"/>
      <c r="Z118" s="3"/>
      <c r="AA118" s="3"/>
      <c r="AB118" s="3"/>
      <c r="AC118" s="3"/>
      <c r="AD118" s="3"/>
      <c r="AE118" s="3"/>
      <c r="AF118" s="3"/>
    </row>
    <row r="119" spans="1:32" x14ac:dyDescent="0.25">
      <c r="A119" s="3"/>
      <c r="B119" s="483"/>
      <c r="C119" s="487"/>
      <c r="D119" s="488"/>
      <c r="E119" s="488"/>
      <c r="F119" s="162" t="s">
        <v>10</v>
      </c>
      <c r="G119" s="55">
        <f>IF(ISERROR(COUNTIF(G$12:G$82,"=3")/(77-COUNTBLANK(Indicadores!$F$7:$F$85))),"",(COUNTIF(G$12:G$82,"=3")/(77-COUNTBLANK(Indicadores!$F$7:$F$85))))</f>
        <v>0.66666666666666663</v>
      </c>
      <c r="H119" s="55">
        <f>IF(ISERROR(COUNTIF(H$12:H$82,"=3")/(77-COUNTBLANK(Indicadores!$F$7:$F$85))),"",(COUNTIF(H$12:H$82,"=3")/(77-COUNTBLANK(Indicadores!$F$7:$F$85))))</f>
        <v>0.43478260869565216</v>
      </c>
      <c r="I119" s="55">
        <f>IF(ISERROR(COUNTIF(I$12:I$82,"=3")/(77-COUNTBLANK(Indicadores!$F$7:$F$85))),"",(COUNTIF(I$12:I$82,"=3")/(77-COUNTBLANK(Indicadores!$F$7:$F$85))))</f>
        <v>0.47826086956521741</v>
      </c>
      <c r="J119" s="55">
        <f>IF(ISERROR(COUNTIF(J$12:J$82,"=3")/(77-COUNTBLANK(Indicadores!$F$7:$F$85))),"",(COUNTIF(J$12:J$82,"=3")/(77-COUNTBLANK(Indicadores!$F$7:$F$85))))</f>
        <v>0.40579710144927539</v>
      </c>
      <c r="K119" s="55">
        <f>IF(ISERROR(COUNTIF(K$12:K$82,"=3")/(77-COUNTBLANK(Indicadores!$F$7:$F$85))),"",(COUNTIF(K$12:K$82,"=3")/(77-COUNTBLANK(Indicadores!$F$7:$F$85))))</f>
        <v>0.33333333333333331</v>
      </c>
      <c r="L119" s="55">
        <f>IF(ISERROR(COUNTIF(L$12:L$82,"=3")/(77-COUNTBLANK(Indicadores!$F$7:$F$85))),"",(COUNTIF(L$12:L$82,"=3")/(77-COUNTBLANK(Indicadores!$F$7:$F$85))))</f>
        <v>0.30434782608695654</v>
      </c>
      <c r="M119" s="55">
        <f>IF(ISERROR(COUNTIF(M$12:M$82,"=3")/(77-COUNTBLANK(Indicadores!$F$7:$F$85))),"",(COUNTIF(M$12:M$82,"=3")/(77-COUNTBLANK(Indicadores!$F$7:$F$85))))</f>
        <v>0.39130434782608697</v>
      </c>
      <c r="N119" s="55">
        <f>IF(ISERROR(COUNTIF(N$12:N$82,"=3")/(77-COUNTBLANK(Indicadores!$F$7:$F$85))),"",(COUNTIF(N$12:N$82,"=3")/(77-COUNTBLANK(Indicadores!$F$7:$F$85))))</f>
        <v>0.37681159420289856</v>
      </c>
      <c r="O119" s="55">
        <f>IF(ISERROR(COUNTIF(O$12:O$82,"=3")/(77-COUNTBLANK(Indicadores!$F$7:$F$85))),"",(COUNTIF(O$12:O$82,"=3")/(77-COUNTBLANK(Indicadores!$F$7:$F$85))))</f>
        <v>0.37681159420289856</v>
      </c>
      <c r="P119" s="55">
        <f>IF(ISERROR(COUNTIF(P$12:P$82,"=3")/(77-COUNTBLANK(Indicadores!$F$7:$F$85))),"",(COUNTIF(P$12:P$82,"=3")/(77-COUNTBLANK(Indicadores!$F$7:$F$85))))</f>
        <v>0</v>
      </c>
      <c r="Q119" s="55">
        <f>IF(ISERROR(COUNTIF(Q$12:Q$82,"=3")/(77-COUNTBLANK(Indicadores!$F$7:$F$85))),"",(COUNTIF(Q$12:Q$82,"=3")/(77-COUNTBLANK(Indicadores!$F$7:$F$85))))</f>
        <v>0</v>
      </c>
      <c r="R119" s="55">
        <f>IF(ISERROR(COUNTIF(R$12:R$82,"=3")/(77-COUNTBLANK(Indicadores!$F$7:$F$85))),"",(COUNTIF(R$12:R$82,"=3")/(77-COUNTBLANK(Indicadores!$F$7:$F$85))))</f>
        <v>0</v>
      </c>
      <c r="S119" s="55">
        <f>IF(ISERROR(COUNTIF(S$12:S$82,"=3")/(77-COUNTBLANK(Indicadores!$F$7:$F$85))),"",(COUNTIF(S$12:S$82,"=3")/(77-COUNTBLANK(Indicadores!$F$7:$F$85))))</f>
        <v>0</v>
      </c>
      <c r="T119" s="55">
        <f>IF(ISERROR(COUNTIF(T$12:T$82,"=3")/(77-COUNTBLANK(Indicadores!$F$7:$F$85))),"",(COUNTIF(T$12:T$82,"=3")/(77-COUNTBLANK(Indicadores!$F$7:$F$85))))</f>
        <v>0</v>
      </c>
      <c r="U119" s="55">
        <f>IF(ISERROR(COUNTIF(U$12:U$82,"=3")/(77-COUNTBLANK(Indicadores!$F$7:$F$85))),"",(COUNTIF(U$12:U$82,"=3")/(77-COUNTBLANK(Indicadores!$F$7:$F$85))))</f>
        <v>0</v>
      </c>
      <c r="V119" s="55">
        <f>IF(ISERROR(COUNTIF(V$12:V$82,"=3")/(77-COUNTBLANK(Indicadores!$F$7:$F$85))),"",(COUNTIF(V$12:V$82,"=3")/(77-COUNTBLANK(Indicadores!$F$7:$F$85))))</f>
        <v>0</v>
      </c>
      <c r="W119" s="3"/>
      <c r="X119" s="3"/>
      <c r="Y119" s="3"/>
      <c r="Z119" s="3"/>
      <c r="AA119" s="3"/>
      <c r="AB119" s="3"/>
      <c r="AC119" s="3"/>
      <c r="AD119" s="3"/>
      <c r="AE119" s="3"/>
      <c r="AF119" s="3"/>
    </row>
    <row r="120" spans="1:32" x14ac:dyDescent="0.25">
      <c r="A120" s="3"/>
      <c r="B120" s="483"/>
      <c r="C120" s="487"/>
      <c r="D120" s="488"/>
      <c r="E120" s="488"/>
      <c r="F120" s="163" t="s">
        <v>11</v>
      </c>
      <c r="G120" s="56">
        <f>IF(ISERROR(COUNTIF(G$12:G$82,"=2")/(77-COUNTBLANK(Indicadores!$F$7:$F$85))),"",(COUNTIF(G$12:G$82,"=2")/(77-COUNTBLANK(Indicadores!$F$7:$F$85))))</f>
        <v>0.21739130434782608</v>
      </c>
      <c r="H120" s="56">
        <f>IF(ISERROR(COUNTIF(H$12:H$82,"=2")/(77-COUNTBLANK(Indicadores!$F$7:$F$85))),"",(COUNTIF(H$12:H$82,"=2")/(77-COUNTBLANK(Indicadores!$F$7:$F$85))))</f>
        <v>0.43478260869565216</v>
      </c>
      <c r="I120" s="56">
        <f>IF(ISERROR(COUNTIF(I$12:I$82,"=2")/(77-COUNTBLANK(Indicadores!$F$7:$F$85))),"",(COUNTIF(I$12:I$82,"=2")/(77-COUNTBLANK(Indicadores!$F$7:$F$85))))</f>
        <v>0.3188405797101449</v>
      </c>
      <c r="J120" s="56">
        <f>IF(ISERROR(COUNTIF(J$12:J$82,"=2")/(77-COUNTBLANK(Indicadores!$F$7:$F$85))),"",(COUNTIF(J$12:J$82,"=2")/(77-COUNTBLANK(Indicadores!$F$7:$F$85))))</f>
        <v>0.46376811594202899</v>
      </c>
      <c r="K120" s="56">
        <f>IF(ISERROR(COUNTIF(K$12:K$82,"=2")/(77-COUNTBLANK(Indicadores!$F$7:$F$85))),"",(COUNTIF(K$12:K$82,"=2")/(77-COUNTBLANK(Indicadores!$F$7:$F$85))))</f>
        <v>0.40579710144927539</v>
      </c>
      <c r="L120" s="56">
        <f>IF(ISERROR(COUNTIF(L$12:L$82,"=2")/(77-COUNTBLANK(Indicadores!$F$7:$F$85))),"",(COUNTIF(L$12:L$82,"=2")/(77-COUNTBLANK(Indicadores!$F$7:$F$85))))</f>
        <v>0.37681159420289856</v>
      </c>
      <c r="M120" s="56">
        <f>IF(ISERROR(COUNTIF(M$12:M$82,"=2")/(77-COUNTBLANK(Indicadores!$F$7:$F$85))),"",(COUNTIF(M$12:M$82,"=2")/(77-COUNTBLANK(Indicadores!$F$7:$F$85))))</f>
        <v>0.37681159420289856</v>
      </c>
      <c r="N120" s="56">
        <f>IF(ISERROR(COUNTIF(N$12:N$82,"=2")/(77-COUNTBLANK(Indicadores!$F$7:$F$85))),"",(COUNTIF(N$12:N$82,"=2")/(77-COUNTBLANK(Indicadores!$F$7:$F$85))))</f>
        <v>0.40579710144927539</v>
      </c>
      <c r="O120" s="56">
        <f>IF(ISERROR(COUNTIF(O$12:O$82,"=2")/(77-COUNTBLANK(Indicadores!$F$7:$F$85))),"",(COUNTIF(O$12:O$82,"=2")/(77-COUNTBLANK(Indicadores!$F$7:$F$85))))</f>
        <v>0.33333333333333331</v>
      </c>
      <c r="P120" s="56">
        <f>IF(ISERROR(COUNTIF(P$12:P$82,"=2")/(77-COUNTBLANK(Indicadores!$F$7:$F$85))),"",(COUNTIF(P$12:P$82,"=2")/(77-COUNTBLANK(Indicadores!$F$7:$F$85))))</f>
        <v>0</v>
      </c>
      <c r="Q120" s="56">
        <f>IF(ISERROR(COUNTIF(Q$12:Q$82,"=2")/(77-COUNTBLANK(Indicadores!$F$7:$F$85))),"",(COUNTIF(Q$12:Q$82,"=2")/(77-COUNTBLANK(Indicadores!$F$7:$F$85))))</f>
        <v>0</v>
      </c>
      <c r="R120" s="56">
        <f>IF(ISERROR(COUNTIF(R$12:R$82,"=2")/(77-COUNTBLANK(Indicadores!$F$7:$F$85))),"",(COUNTIF(R$12:R$82,"=2")/(77-COUNTBLANK(Indicadores!$F$7:$F$85))))</f>
        <v>0</v>
      </c>
      <c r="S120" s="56">
        <f>IF(ISERROR(COUNTIF(S$12:S$82,"=2")/(77-COUNTBLANK(Indicadores!$F$7:$F$85))),"",(COUNTIF(S$12:S$82,"=2")/(77-COUNTBLANK(Indicadores!$F$7:$F$85))))</f>
        <v>0</v>
      </c>
      <c r="T120" s="56">
        <f>IF(ISERROR(COUNTIF(T$12:T$82,"=2")/(77-COUNTBLANK(Indicadores!$F$7:$F$85))),"",(COUNTIF(T$12:T$82,"=2")/(77-COUNTBLANK(Indicadores!$F$7:$F$85))))</f>
        <v>0</v>
      </c>
      <c r="U120" s="56">
        <f>IF(ISERROR(COUNTIF(U$12:U$82,"=2")/(77-COUNTBLANK(Indicadores!$F$7:$F$85))),"",(COUNTIF(U$12:U$82,"=2")/(77-COUNTBLANK(Indicadores!$F$7:$F$85))))</f>
        <v>0</v>
      </c>
      <c r="V120" s="56">
        <f>IF(ISERROR(COUNTIF(V$12:V$82,"=2")/(77-COUNTBLANK(Indicadores!$F$7:$F$85))),"",(COUNTIF(V$12:V$82,"=2")/(77-COUNTBLANK(Indicadores!$F$7:$F$85))))</f>
        <v>0</v>
      </c>
      <c r="W120" s="3"/>
      <c r="X120" s="3"/>
      <c r="Y120" s="3"/>
      <c r="Z120" s="3"/>
      <c r="AA120" s="3"/>
      <c r="AB120" s="3"/>
      <c r="AC120" s="3"/>
      <c r="AD120" s="3"/>
      <c r="AE120" s="3"/>
      <c r="AF120" s="3"/>
    </row>
    <row r="121" spans="1:32" x14ac:dyDescent="0.25">
      <c r="A121" s="3"/>
      <c r="B121" s="483"/>
      <c r="C121" s="487"/>
      <c r="D121" s="488"/>
      <c r="E121" s="488"/>
      <c r="F121" s="163" t="s">
        <v>12</v>
      </c>
      <c r="G121" s="57">
        <f>IF(ISERROR(COUNTIF(G$12:G$82,"=1")/(77-COUNTBLANK(Indicadores!$F$7:$F$85))),"",(COUNTIF(G$12:G$82,"=1")/(77-COUNTBLANK(Indicadores!$F$7:$F$85))))</f>
        <v>0.11594202898550725</v>
      </c>
      <c r="H121" s="57">
        <f>IF(ISERROR(COUNTIF(H$12:H$82,"=1")/(77-COUNTBLANK(Indicadores!$F$7:$F$85))),"",(COUNTIF(H$12:H$82,"=1")/(77-COUNTBLANK(Indicadores!$F$7:$F$85))))</f>
        <v>0.13043478260869565</v>
      </c>
      <c r="I121" s="57">
        <f>IF(ISERROR(COUNTIF(I$12:I$82,"=1")/(77-COUNTBLANK(Indicadores!$F$7:$F$85))),"",(COUNTIF(I$12:I$82,"=1")/(77-COUNTBLANK(Indicadores!$F$7:$F$85))))</f>
        <v>0.20289855072463769</v>
      </c>
      <c r="J121" s="57">
        <f>IF(ISERROR(COUNTIF(J$12:J$82,"=1")/(77-COUNTBLANK(Indicadores!$F$7:$F$85))),"",(COUNTIF(J$12:J$82,"=1")/(77-COUNTBLANK(Indicadores!$F$7:$F$85))))</f>
        <v>0.13043478260869565</v>
      </c>
      <c r="K121" s="57">
        <f>IF(ISERROR(COUNTIF(K$12:K$82,"=1")/(77-COUNTBLANK(Indicadores!$F$7:$F$85))),"",(COUNTIF(K$12:K$82,"=1")/(77-COUNTBLANK(Indicadores!$F$7:$F$85))))</f>
        <v>0.2608695652173913</v>
      </c>
      <c r="L121" s="57">
        <f>IF(ISERROR(COUNTIF(L$12:L$82,"=1")/(77-COUNTBLANK(Indicadores!$F$7:$F$85))),"",(COUNTIF(L$12:L$82,"=1")/(77-COUNTBLANK(Indicadores!$F$7:$F$85))))</f>
        <v>0.3188405797101449</v>
      </c>
      <c r="M121" s="57">
        <f>IF(ISERROR(COUNTIF(M$12:M$82,"=1")/(77-COUNTBLANK(Indicadores!$F$7:$F$85))),"",(COUNTIF(M$12:M$82,"=1")/(77-COUNTBLANK(Indicadores!$F$7:$F$85))))</f>
        <v>0.2318840579710145</v>
      </c>
      <c r="N121" s="57">
        <f>IF(ISERROR(COUNTIF(N$12:N$82,"=1")/(77-COUNTBLANK(Indicadores!$F$7:$F$85))),"",(COUNTIF(N$12:N$82,"=1")/(77-COUNTBLANK(Indicadores!$F$7:$F$85))))</f>
        <v>0.21739130434782608</v>
      </c>
      <c r="O121" s="57">
        <f>IF(ISERROR(COUNTIF(O$12:O$82,"=1")/(77-COUNTBLANK(Indicadores!$F$7:$F$85))),"",(COUNTIF(O$12:O$82,"=1")/(77-COUNTBLANK(Indicadores!$F$7:$F$85))))</f>
        <v>0.28985507246376813</v>
      </c>
      <c r="P121" s="57">
        <f>IF(ISERROR(COUNTIF(P$12:P$82,"=1")/(77-COUNTBLANK(Indicadores!$F$7:$F$85))),"",(COUNTIF(P$12:P$82,"=1")/(77-COUNTBLANK(Indicadores!$F$7:$F$85))))</f>
        <v>0</v>
      </c>
      <c r="Q121" s="57">
        <f>IF(ISERROR(COUNTIF(Q$12:Q$82,"=1")/(77-COUNTBLANK(Indicadores!$F$7:$F$85))),"",(COUNTIF(Q$12:Q$82,"=1")/(77-COUNTBLANK(Indicadores!$F$7:$F$85))))</f>
        <v>0</v>
      </c>
      <c r="R121" s="57">
        <f>IF(ISERROR(COUNTIF(R$12:R$82,"=1")/(77-COUNTBLANK(Indicadores!$F$7:$F$85))),"",(COUNTIF(R$12:R$82,"=1")/(77-COUNTBLANK(Indicadores!$F$7:$F$85))))</f>
        <v>0</v>
      </c>
      <c r="S121" s="57">
        <f>IF(ISERROR(COUNTIF(S$12:S$82,"=1")/(77-COUNTBLANK(Indicadores!$F$7:$F$85))),"",(COUNTIF(S$12:S$82,"=1")/(77-COUNTBLANK(Indicadores!$F$7:$F$85))))</f>
        <v>0</v>
      </c>
      <c r="T121" s="57">
        <f>IF(ISERROR(COUNTIF(T$12:T$82,"=1")/(77-COUNTBLANK(Indicadores!$F$7:$F$85))),"",(COUNTIF(T$12:T$82,"=1")/(77-COUNTBLANK(Indicadores!$F$7:$F$85))))</f>
        <v>0</v>
      </c>
      <c r="U121" s="57">
        <f>IF(ISERROR(COUNTIF(U$12:U$82,"=1")/(77-COUNTBLANK(Indicadores!$F$7:$F$85))),"",(COUNTIF(U$12:U$82,"=1")/(77-COUNTBLANK(Indicadores!$F$7:$F$85))))</f>
        <v>0</v>
      </c>
      <c r="V121" s="57">
        <f>IF(ISERROR(COUNTIF(V$12:V$82,"=1")/(77-COUNTBLANK(Indicadores!$F$7:$F$85))),"",(COUNTIF(V$12:V$82,"=1")/(77-COUNTBLANK(Indicadores!$F$7:$F$85))))</f>
        <v>0</v>
      </c>
      <c r="W121" s="3"/>
      <c r="X121" s="3"/>
      <c r="Y121" s="3"/>
      <c r="Z121" s="3"/>
      <c r="AA121" s="3"/>
      <c r="AB121" s="3"/>
      <c r="AC121" s="3"/>
      <c r="AD121" s="3"/>
      <c r="AE121" s="3"/>
      <c r="AF121" s="3"/>
    </row>
    <row r="122" spans="1:32" ht="15.75" thickBot="1" x14ac:dyDescent="0.3">
      <c r="A122" s="3"/>
      <c r="B122" s="484"/>
      <c r="C122" s="489"/>
      <c r="D122" s="490"/>
      <c r="E122" s="490"/>
      <c r="F122" s="164" t="s">
        <v>26</v>
      </c>
      <c r="G122" s="58">
        <f>IF(ISERROR(COUNTIF(G$12:G$82,"=0")/(77-COUNTBLANK(Indicadores!$F$7:$F$85))),"",(COUNTIF(G$12:G$82,"=0")/(77-COUNTBLANK(Indicadores!$F$7:$F$85))))</f>
        <v>0</v>
      </c>
      <c r="H122" s="58">
        <f>IF(ISERROR(COUNTIF(H$12:H$82,"=0")/(77-COUNTBLANK(Indicadores!$F$7:$F$85))),"",(COUNTIF(H$12:H$82,"=0")/(77-COUNTBLANK(Indicadores!$F$7:$F$85))))</f>
        <v>0</v>
      </c>
      <c r="I122" s="58">
        <f>IF(ISERROR(COUNTIF(I$12:I$82,"=0")/(77-COUNTBLANK(Indicadores!$F$7:$F$85))),"",(COUNTIF(I$12:I$82,"=0")/(77-COUNTBLANK(Indicadores!$F$7:$F$85))))</f>
        <v>0</v>
      </c>
      <c r="J122" s="58">
        <f>IF(ISERROR(COUNTIF(J$12:J$82,"=0")/(77-COUNTBLANK(Indicadores!$F$7:$F$85))),"",(COUNTIF(J$12:J$82,"=0")/(77-COUNTBLANK(Indicadores!$F$7:$F$85))))</f>
        <v>0</v>
      </c>
      <c r="K122" s="58">
        <f>IF(ISERROR(COUNTIF(K$12:K$82,"=0")/(77-COUNTBLANK(Indicadores!$F$7:$F$85))),"",(COUNTIF(K$12:K$82,"=0")/(77-COUNTBLANK(Indicadores!$F$7:$F$85))))</f>
        <v>0</v>
      </c>
      <c r="L122" s="58">
        <f>IF(ISERROR(COUNTIF(L$12:L$82,"=0")/(77-COUNTBLANK(Indicadores!$F$7:$F$85))),"",(COUNTIF(L$12:L$82,"=0")/(77-COUNTBLANK(Indicadores!$F$7:$F$85))))</f>
        <v>0</v>
      </c>
      <c r="M122" s="58">
        <f>IF(ISERROR(COUNTIF(M$12:M$82,"=0")/(77-COUNTBLANK(Indicadores!$F$7:$F$85))),"",(COUNTIF(M$12:M$82,"=0")/(77-COUNTBLANK(Indicadores!$F$7:$F$85))))</f>
        <v>0</v>
      </c>
      <c r="N122" s="58">
        <f>IF(ISERROR(COUNTIF(N$12:N$82,"=0")/(77-COUNTBLANK(Indicadores!$F$7:$F$85))),"",(COUNTIF(N$12:N$82,"=0")/(77-COUNTBLANK(Indicadores!$F$7:$F$85))))</f>
        <v>0</v>
      </c>
      <c r="O122" s="58">
        <f>IF(ISERROR(COUNTIF(O$12:O$82,"=0")/(77-COUNTBLANK(Indicadores!$F$7:$F$85))),"",(COUNTIF(O$12:O$82,"=0")/(77-COUNTBLANK(Indicadores!$F$7:$F$85))))</f>
        <v>0</v>
      </c>
      <c r="P122" s="58">
        <f>IF(ISERROR(COUNTIF(P$12:P$82,"=0")/(77-COUNTBLANK(Indicadores!$F$7:$F$85))),"",(COUNTIF(P$12:P$82,"=0")/(77-COUNTBLANK(Indicadores!$F$7:$F$85))))</f>
        <v>0</v>
      </c>
      <c r="Q122" s="58">
        <f>IF(ISERROR(COUNTIF(Q$12:Q$82,"=0")/(77-COUNTBLANK(Indicadores!$F$7:$F$85))),"",(COUNTIF(Q$12:Q$82,"=0")/(77-COUNTBLANK(Indicadores!$F$7:$F$85))))</f>
        <v>0</v>
      </c>
      <c r="R122" s="58">
        <f>IF(ISERROR(COUNTIF(R$12:R$82,"=0")/(77-COUNTBLANK(Indicadores!$F$7:$F$85))),"",(COUNTIF(R$12:R$82,"=0")/(77-COUNTBLANK(Indicadores!$F$7:$F$85))))</f>
        <v>0</v>
      </c>
      <c r="S122" s="58">
        <f>IF(ISERROR(COUNTIF(S$12:S$82,"=0")/(77-COUNTBLANK(Indicadores!$F$7:$F$85))),"",(COUNTIF(S$12:S$82,"=0")/(77-COUNTBLANK(Indicadores!$F$7:$F$85))))</f>
        <v>0</v>
      </c>
      <c r="T122" s="58">
        <f>IF(ISERROR(COUNTIF(T$12:T$82,"=0")/(77-COUNTBLANK(Indicadores!$F$7:$F$85))),"",(COUNTIF(T$12:T$82,"=0")/(77-COUNTBLANK(Indicadores!$F$7:$F$85))))</f>
        <v>0</v>
      </c>
      <c r="U122" s="58">
        <f>IF(ISERROR(COUNTIF(U$12:U$82,"=0")/(77-COUNTBLANK(Indicadores!$F$7:$F$85))),"",(COUNTIF(U$12:U$82,"=0")/(77-COUNTBLANK(Indicadores!$F$7:$F$85))))</f>
        <v>0</v>
      </c>
      <c r="V122" s="58">
        <f>IF(ISERROR(COUNTIF(V$12:V$82,"=0")/(77-COUNTBLANK(Indicadores!$F$7:$F$85))),"",(COUNTIF(V$12:V$82,"=0")/(77-COUNTBLANK(Indicadores!$F$7:$F$85))))</f>
        <v>0</v>
      </c>
      <c r="W122" s="3"/>
      <c r="X122" s="3"/>
      <c r="Y122" s="3"/>
      <c r="Z122" s="3"/>
      <c r="AA122" s="3"/>
      <c r="AB122" s="3"/>
      <c r="AC122" s="3"/>
      <c r="AD122" s="3"/>
      <c r="AE122" s="3"/>
      <c r="AF122" s="3"/>
    </row>
    <row r="123" spans="1:32" ht="15.75" thickBot="1" x14ac:dyDescent="0.3">
      <c r="A123" s="3"/>
      <c r="B123" s="3"/>
      <c r="C123" s="3"/>
      <c r="D123" s="3"/>
      <c r="E123" s="3"/>
      <c r="F123" s="59"/>
      <c r="G123" s="309"/>
      <c r="H123" s="309"/>
      <c r="I123" s="309"/>
      <c r="J123" s="309"/>
      <c r="K123" s="309"/>
      <c r="L123" s="309"/>
      <c r="M123" s="309"/>
      <c r="N123" s="309"/>
      <c r="O123" s="309"/>
      <c r="P123" s="3"/>
      <c r="Q123" s="3"/>
      <c r="R123" s="3"/>
      <c r="S123" s="3"/>
      <c r="T123" s="3"/>
      <c r="U123" s="3"/>
      <c r="V123" s="3"/>
      <c r="W123" s="3"/>
      <c r="X123" s="3"/>
      <c r="Y123" s="3"/>
      <c r="Z123" s="3"/>
      <c r="AA123" s="3"/>
      <c r="AB123" s="3"/>
      <c r="AC123" s="3"/>
      <c r="AD123" s="3"/>
      <c r="AE123" s="3"/>
      <c r="AF123" s="3"/>
    </row>
    <row r="124" spans="1:32" x14ac:dyDescent="0.25">
      <c r="A124" s="3"/>
      <c r="B124" s="3"/>
      <c r="C124" s="3"/>
      <c r="D124" s="3"/>
      <c r="E124" s="3"/>
      <c r="F124" s="59"/>
      <c r="G124" s="491" t="s">
        <v>27</v>
      </c>
      <c r="H124" s="492"/>
      <c r="I124" s="492"/>
      <c r="J124" s="493"/>
      <c r="K124" s="3"/>
      <c r="L124" s="3"/>
      <c r="M124" s="491" t="s">
        <v>28</v>
      </c>
      <c r="N124" s="492"/>
      <c r="O124" s="492"/>
      <c r="P124" s="493"/>
      <c r="Q124" s="51"/>
      <c r="R124" s="65"/>
      <c r="S124" s="491" t="s">
        <v>30</v>
      </c>
      <c r="T124" s="492"/>
      <c r="U124" s="492"/>
      <c r="V124" s="493"/>
      <c r="W124" s="3"/>
      <c r="X124" s="3"/>
      <c r="Y124" s="1"/>
      <c r="Z124" s="3"/>
      <c r="AA124" s="3"/>
      <c r="AB124" s="3"/>
      <c r="AC124" s="3"/>
      <c r="AD124" s="1"/>
      <c r="AE124" s="1"/>
      <c r="AF124" s="1"/>
    </row>
    <row r="125" spans="1:32" x14ac:dyDescent="0.25">
      <c r="A125" s="3"/>
      <c r="B125" s="3"/>
      <c r="C125" s="3"/>
      <c r="D125" s="3"/>
      <c r="E125" s="304"/>
      <c r="F125" s="59"/>
      <c r="G125" s="494"/>
      <c r="H125" s="495"/>
      <c r="I125" s="495"/>
      <c r="J125" s="496"/>
      <c r="K125" s="3"/>
      <c r="L125" s="3"/>
      <c r="M125" s="494"/>
      <c r="N125" s="495"/>
      <c r="O125" s="495"/>
      <c r="P125" s="496"/>
      <c r="Q125" s="51"/>
      <c r="R125" s="65"/>
      <c r="S125" s="494"/>
      <c r="T125" s="495"/>
      <c r="U125" s="495"/>
      <c r="V125" s="496"/>
      <c r="W125" s="3"/>
      <c r="X125" s="3"/>
      <c r="Y125" s="1"/>
      <c r="Z125" s="3"/>
      <c r="AA125" s="3"/>
      <c r="AB125" s="3"/>
      <c r="AC125" s="3"/>
      <c r="AD125" s="1"/>
      <c r="AE125" s="1"/>
      <c r="AF125" s="1"/>
    </row>
    <row r="126" spans="1:32" ht="15.75" thickBot="1" x14ac:dyDescent="0.3">
      <c r="A126" s="3"/>
      <c r="B126" s="3"/>
      <c r="C126" s="3"/>
      <c r="D126" s="3"/>
      <c r="E126" s="3"/>
      <c r="F126" s="59"/>
      <c r="G126" s="494"/>
      <c r="H126" s="495"/>
      <c r="I126" s="495"/>
      <c r="J126" s="496"/>
      <c r="K126" s="3"/>
      <c r="L126" s="3"/>
      <c r="M126" s="494"/>
      <c r="N126" s="495"/>
      <c r="O126" s="495"/>
      <c r="P126" s="496"/>
      <c r="Q126" s="51"/>
      <c r="R126" s="65"/>
      <c r="S126" s="494"/>
      <c r="T126" s="495"/>
      <c r="U126" s="495"/>
      <c r="V126" s="496"/>
      <c r="W126" s="3"/>
      <c r="X126" s="3"/>
      <c r="Y126" s="1"/>
      <c r="Z126" s="3"/>
      <c r="AA126" s="3"/>
      <c r="AB126" s="3"/>
      <c r="AC126" s="3"/>
      <c r="AD126" s="1"/>
      <c r="AE126" s="1"/>
      <c r="AF126" s="1"/>
    </row>
    <row r="127" spans="1:32" x14ac:dyDescent="0.25">
      <c r="A127" s="3"/>
      <c r="B127" s="3"/>
      <c r="C127" s="3"/>
      <c r="D127" s="3"/>
      <c r="E127" s="3"/>
      <c r="F127" s="59"/>
      <c r="G127" s="172" t="s">
        <v>6</v>
      </c>
      <c r="H127" s="173"/>
      <c r="I127" s="174"/>
      <c r="J127" s="169">
        <f>IF(ISERROR(SUM($G89:$V89)/(16-COUNTBLANK('Datos Curso'!$C$20:$C$35))), "",(SUM($G89:$V89)/(16-COUNTBLANK('Datos Curso'!$C$20:$C$35))))</f>
        <v>0.52991452991452981</v>
      </c>
      <c r="K127" s="3"/>
      <c r="L127" s="3"/>
      <c r="M127" s="172" t="s">
        <v>6</v>
      </c>
      <c r="N127" s="173"/>
      <c r="O127" s="173"/>
      <c r="P127" s="169">
        <f>IF(ISERROR(SUM($G99:$V99)/(16-COUNTBLANK('Datos Curso'!$C$20:$C$35))), "",(SUM($G99:$V99)/(16-COUNTBLANK('Datos Curso'!$C$20:$C$35))))</f>
        <v>0.33777777777777779</v>
      </c>
      <c r="Q127" s="66"/>
      <c r="R127" s="67"/>
      <c r="S127" s="172" t="s">
        <v>6</v>
      </c>
      <c r="T127" s="173"/>
      <c r="U127" s="173"/>
      <c r="V127" s="169">
        <f>IF(ISERROR(SUM($G109:$V109)/(16-COUNTBLANK('Datos Curso'!$C$20:$C$35))), "",(SUM($G109:$V109)/(16-COUNTBLANK('Datos Curso'!$C$20:$C$35))))</f>
        <v>0.37037037037037035</v>
      </c>
      <c r="W127" s="3"/>
      <c r="X127" s="3"/>
      <c r="Y127" s="1"/>
      <c r="Z127" s="3"/>
      <c r="AA127" s="3"/>
      <c r="AB127" s="3"/>
      <c r="AC127" s="3"/>
      <c r="AD127" s="1"/>
      <c r="AE127" s="1"/>
      <c r="AF127" s="1"/>
    </row>
    <row r="128" spans="1:32" x14ac:dyDescent="0.25">
      <c r="A128" s="3"/>
      <c r="B128" s="3"/>
      <c r="C128" s="3"/>
      <c r="D128" s="3"/>
      <c r="E128" s="3"/>
      <c r="F128" s="59"/>
      <c r="G128" s="68" t="s">
        <v>7</v>
      </c>
      <c r="H128" s="69"/>
      <c r="I128" s="70"/>
      <c r="J128" s="71">
        <f>IF(ISERROR(SUM($G90:$V90)/(16-COUNTBLANK('Datos Curso'!$C$20:$C$35))), "",(SUM($G90:$V90)/(16-COUNTBLANK('Datos Curso'!$C$20:$C$35))))</f>
        <v>0.23931623931623935</v>
      </c>
      <c r="K128" s="3"/>
      <c r="L128" s="3"/>
      <c r="M128" s="68" t="s">
        <v>7</v>
      </c>
      <c r="N128" s="69"/>
      <c r="O128" s="69"/>
      <c r="P128" s="71">
        <f>IF(ISERROR(SUM($G100:$V100)/(16-COUNTBLANK('Datos Curso'!$C$20:$C$35))), "",(SUM($G100:$V100)/(16-COUNTBLANK('Datos Curso'!$C$20:$C$35))))</f>
        <v>0.49777777777777782</v>
      </c>
      <c r="Q128" s="66"/>
      <c r="R128" s="67"/>
      <c r="S128" s="68" t="s">
        <v>7</v>
      </c>
      <c r="T128" s="69"/>
      <c r="U128" s="69"/>
      <c r="V128" s="71">
        <f>IF(ISERROR(SUM($G110:$V110)/(16-COUNTBLANK('Datos Curso'!$C$20:$C$35))), "",(SUM($G110:$V110)/(16-COUNTBLANK('Datos Curso'!$C$20:$C$35))))</f>
        <v>0.38271604938271608</v>
      </c>
      <c r="W128" s="3"/>
      <c r="X128" s="3"/>
      <c r="Y128" s="1"/>
      <c r="Z128" s="3"/>
      <c r="AA128" s="3"/>
      <c r="AB128" s="3"/>
      <c r="AC128" s="3"/>
      <c r="AD128" s="1"/>
      <c r="AE128" s="1"/>
      <c r="AF128" s="1"/>
    </row>
    <row r="129" spans="1:32" x14ac:dyDescent="0.25">
      <c r="A129" s="3"/>
      <c r="B129" s="3"/>
      <c r="C129" s="3"/>
      <c r="D129" s="3"/>
      <c r="E129" s="3"/>
      <c r="F129" s="59"/>
      <c r="G129" s="72" t="s">
        <v>8</v>
      </c>
      <c r="H129" s="73"/>
      <c r="I129" s="74"/>
      <c r="J129" s="75">
        <f>IF(ISERROR(SUM($G91:$V91)/(16-COUNTBLANK('Datos Curso'!$C$20:$C$35))), "",(SUM($G91:$V91)/(16-COUNTBLANK('Datos Curso'!$C$20:$C$35))))</f>
        <v>0.23076923076923078</v>
      </c>
      <c r="K129" s="3"/>
      <c r="L129" s="3"/>
      <c r="M129" s="72" t="s">
        <v>8</v>
      </c>
      <c r="N129" s="73"/>
      <c r="O129" s="73"/>
      <c r="P129" s="170">
        <f>IF(ISERROR(SUM($G101:$V101)/(16-COUNTBLANK('Datos Curso'!$C$20:$C$35))), "",(SUM($G101:$V101)/(16-COUNTBLANK('Datos Curso'!$C$20:$C$35))))</f>
        <v>0.16444444444444445</v>
      </c>
      <c r="Q129" s="67"/>
      <c r="R129" s="67"/>
      <c r="S129" s="72" t="s">
        <v>8</v>
      </c>
      <c r="T129" s="73"/>
      <c r="U129" s="73"/>
      <c r="V129" s="170">
        <f>IF(ISERROR(SUM($G111:$V111)/(16-COUNTBLANK('Datos Curso'!$C$20:$C$35))), "",(SUM($G111:$V111)/(16-COUNTBLANK('Datos Curso'!$C$20:$C$35))))</f>
        <v>0.24691358024691359</v>
      </c>
      <c r="W129" s="3"/>
      <c r="X129" s="3"/>
      <c r="Y129" s="1"/>
      <c r="Z129" s="3"/>
      <c r="AA129" s="3"/>
      <c r="AB129" s="3"/>
      <c r="AC129" s="3"/>
      <c r="AD129" s="1"/>
      <c r="AE129" s="1"/>
      <c r="AF129" s="1"/>
    </row>
    <row r="130" spans="1:32" ht="15.75" thickBot="1" x14ac:dyDescent="0.3">
      <c r="A130" s="3"/>
      <c r="B130" s="3"/>
      <c r="C130" s="3"/>
      <c r="D130" s="3"/>
      <c r="E130" s="3"/>
      <c r="F130" s="59"/>
      <c r="G130" s="76" t="s">
        <v>9</v>
      </c>
      <c r="H130" s="77"/>
      <c r="I130" s="78"/>
      <c r="J130" s="79">
        <f>IF(ISERROR(SUM($G92:$V92)/(16-COUNTBLANK('Datos Curso'!$C$20:$C$35))), "",(SUM($G92:$V92)/(16-COUNTBLANK('Datos Curso'!$C$20:$C$35))))</f>
        <v>0</v>
      </c>
      <c r="K130" s="3"/>
      <c r="L130" s="3"/>
      <c r="M130" s="76" t="s">
        <v>9</v>
      </c>
      <c r="N130" s="77"/>
      <c r="O130" s="77"/>
      <c r="P130" s="171">
        <f>IF(ISERROR(SUM($G102:$V102)/(16-COUNTBLANK('Datos Curso'!$C$20:$C$35))), "",(SUM($G102:$V102)/(16-COUNTBLANK('Datos Curso'!$C$20:$C$35))))</f>
        <v>0</v>
      </c>
      <c r="Q130" s="66"/>
      <c r="R130" s="67"/>
      <c r="S130" s="76" t="s">
        <v>9</v>
      </c>
      <c r="T130" s="77"/>
      <c r="U130" s="77"/>
      <c r="V130" s="171">
        <f>IF(ISERROR(SUM($G112:$V112)/(16-COUNTBLANK('Datos Curso'!$C$20:$C$35))), "",(SUM($G112:$V112)/(16-COUNTBLANK('Datos Curso'!$C$20:$C$35))))</f>
        <v>0</v>
      </c>
      <c r="W130" s="3"/>
      <c r="X130" s="3"/>
      <c r="Y130" s="1"/>
      <c r="Z130" s="3"/>
      <c r="AA130" s="3"/>
      <c r="AB130" s="3"/>
      <c r="AC130" s="3"/>
      <c r="AD130" s="1"/>
      <c r="AE130" s="1"/>
      <c r="AF130" s="1"/>
    </row>
    <row r="131" spans="1:32" ht="15.75" thickBot="1" x14ac:dyDescent="0.3">
      <c r="A131" s="3"/>
      <c r="B131" s="3"/>
      <c r="C131" s="3"/>
      <c r="D131" s="3"/>
      <c r="E131" s="3"/>
      <c r="F131" s="3"/>
      <c r="G131" s="455" t="s">
        <v>44</v>
      </c>
      <c r="H131" s="456"/>
      <c r="I131" s="457"/>
      <c r="J131" s="80">
        <f>SUM(J127:J130)</f>
        <v>1</v>
      </c>
      <c r="K131" s="3"/>
      <c r="L131" s="3"/>
      <c r="M131" s="455" t="s">
        <v>44</v>
      </c>
      <c r="N131" s="456"/>
      <c r="O131" s="457"/>
      <c r="P131" s="80">
        <f>SUM(P127:P130)</f>
        <v>1</v>
      </c>
      <c r="Q131" s="81"/>
      <c r="R131" s="82"/>
      <c r="S131" s="455" t="s">
        <v>44</v>
      </c>
      <c r="T131" s="456"/>
      <c r="U131" s="457"/>
      <c r="V131" s="83">
        <f>SUM(V127:V130)</f>
        <v>1</v>
      </c>
      <c r="W131" s="3"/>
      <c r="X131" s="3"/>
      <c r="Y131" s="1"/>
      <c r="Z131" s="3"/>
      <c r="AA131" s="3"/>
      <c r="AB131" s="3"/>
      <c r="AC131" s="3"/>
      <c r="AD131" s="1"/>
      <c r="AE131" s="1"/>
      <c r="AF131" s="1"/>
    </row>
  </sheetData>
  <sheetProtection password="C493" sheet="1" objects="1" scenarios="1"/>
  <mergeCells count="71">
    <mergeCell ref="T3:T10"/>
    <mergeCell ref="U3:U10"/>
    <mergeCell ref="V3:V10"/>
    <mergeCell ref="L3:L10"/>
    <mergeCell ref="E25:E29"/>
    <mergeCell ref="C7:F7"/>
    <mergeCell ref="C8:F8"/>
    <mergeCell ref="C9:F9"/>
    <mergeCell ref="C10:F10"/>
    <mergeCell ref="C11:D11"/>
    <mergeCell ref="C12:D20"/>
    <mergeCell ref="C21:D29"/>
    <mergeCell ref="C30:D37"/>
    <mergeCell ref="E30:E34"/>
    <mergeCell ref="E35:E37"/>
    <mergeCell ref="E21:E24"/>
    <mergeCell ref="G131:I131"/>
    <mergeCell ref="M131:O131"/>
    <mergeCell ref="S131:U131"/>
    <mergeCell ref="B84:B92"/>
    <mergeCell ref="C84:E92"/>
    <mergeCell ref="B94:B102"/>
    <mergeCell ref="C94:E102"/>
    <mergeCell ref="B104:B112"/>
    <mergeCell ref="C104:E112"/>
    <mergeCell ref="B114:B122"/>
    <mergeCell ref="C114:E122"/>
    <mergeCell ref="G124:J126"/>
    <mergeCell ref="M124:P126"/>
    <mergeCell ref="S124:V126"/>
    <mergeCell ref="B65:B82"/>
    <mergeCell ref="C65:D69"/>
    <mergeCell ref="E65:E69"/>
    <mergeCell ref="E70:E73"/>
    <mergeCell ref="C70:D82"/>
    <mergeCell ref="E74:E79"/>
    <mergeCell ref="E80:E82"/>
    <mergeCell ref="B39:B63"/>
    <mergeCell ref="E39:E43"/>
    <mergeCell ref="E44:E48"/>
    <mergeCell ref="E49:E51"/>
    <mergeCell ref="E52:E58"/>
    <mergeCell ref="C52:D63"/>
    <mergeCell ref="E59:E63"/>
    <mergeCell ref="C39:D51"/>
    <mergeCell ref="B12:B37"/>
    <mergeCell ref="E12:E14"/>
    <mergeCell ref="E15:E17"/>
    <mergeCell ref="E18:E20"/>
    <mergeCell ref="S3:S10"/>
    <mergeCell ref="M3:M10"/>
    <mergeCell ref="N3:N10"/>
    <mergeCell ref="O3:O10"/>
    <mergeCell ref="P3:P10"/>
    <mergeCell ref="Q3:Q10"/>
    <mergeCell ref="R3:R10"/>
    <mergeCell ref="G3:G10"/>
    <mergeCell ref="H3:H10"/>
    <mergeCell ref="I3:I10"/>
    <mergeCell ref="J3:J10"/>
    <mergeCell ref="K3:K10"/>
    <mergeCell ref="W3:AF3"/>
    <mergeCell ref="AF6:AF10"/>
    <mergeCell ref="W7:W10"/>
    <mergeCell ref="X7:X10"/>
    <mergeCell ref="Y7:Y10"/>
    <mergeCell ref="Z7:Z10"/>
    <mergeCell ref="AE6:AE10"/>
    <mergeCell ref="AD6:AD10"/>
    <mergeCell ref="AC6:AC10"/>
    <mergeCell ref="AB6:AB10"/>
  </mergeCells>
  <conditionalFormatting sqref="G12:V37">
    <cfRule type="cellIs" dxfId="47" priority="11" operator="equal">
      <formula>""</formula>
    </cfRule>
    <cfRule type="cellIs" dxfId="46" priority="12" operator="greaterThan">
      <formula>3</formula>
    </cfRule>
  </conditionalFormatting>
  <conditionalFormatting sqref="G39:V63">
    <cfRule type="cellIs" dxfId="45" priority="9" operator="equal">
      <formula>""</formula>
    </cfRule>
    <cfRule type="cellIs" dxfId="44" priority="10" operator="greaterThan">
      <formula>3</formula>
    </cfRule>
  </conditionalFormatting>
  <conditionalFormatting sqref="G65:V82">
    <cfRule type="cellIs" dxfId="43" priority="7" operator="equal">
      <formula>""</formula>
    </cfRule>
    <cfRule type="cellIs" dxfId="42" priority="8" operator="greaterThan">
      <formula>3</formula>
    </cfRule>
  </conditionalFormatting>
  <conditionalFormatting sqref="J131">
    <cfRule type="cellIs" dxfId="41" priority="3" operator="equal">
      <formula>1</formula>
    </cfRule>
  </conditionalFormatting>
  <conditionalFormatting sqref="P131">
    <cfRule type="cellIs" dxfId="40" priority="2" operator="equal">
      <formula>1</formula>
    </cfRule>
  </conditionalFormatting>
  <conditionalFormatting sqref="V131">
    <cfRule type="cellIs" dxfId="39" priority="1" operator="equal">
      <formula>1</formula>
    </cfRule>
  </conditionalFormatting>
  <pageMargins left="0.51181102362204722" right="0.51181102362204722" top="0.74803149606299213" bottom="0.74803149606299213" header="0.31496062992125984" footer="0.31496062992125984"/>
  <pageSetup scale="7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1"/>
  <sheetViews>
    <sheetView showGridLines="0" zoomScaleNormal="100" workbookViewId="0">
      <pane ySplit="11" topLeftCell="A12" activePane="bottomLeft" state="frozen"/>
      <selection pane="bottomLeft"/>
    </sheetView>
  </sheetViews>
  <sheetFormatPr baseColWidth="10" defaultRowHeight="15" x14ac:dyDescent="0.25"/>
  <cols>
    <col min="1" max="1" width="2.140625" style="101" customWidth="1"/>
    <col min="2" max="2" width="11.42578125" style="101" customWidth="1"/>
    <col min="3" max="3" width="6.42578125" style="101" customWidth="1"/>
    <col min="4" max="4" width="2.42578125" style="101" customWidth="1"/>
    <col min="5" max="5" width="9.85546875" style="101" customWidth="1"/>
    <col min="6" max="6" width="40.28515625" style="101" customWidth="1"/>
    <col min="7" max="9" width="3.42578125" style="101" customWidth="1"/>
    <col min="10" max="10" width="3.85546875" style="101" bestFit="1" customWidth="1"/>
    <col min="11" max="15" width="3.42578125" style="101" customWidth="1"/>
    <col min="16" max="16" width="4.140625" style="101" bestFit="1" customWidth="1"/>
    <col min="17" max="21" width="3.42578125" style="101" customWidth="1"/>
    <col min="22" max="22" width="4.140625" style="101" bestFit="1" customWidth="1"/>
    <col min="23" max="26" width="3.85546875" style="101" customWidth="1"/>
    <col min="27" max="27" width="1.85546875" style="101" customWidth="1"/>
    <col min="28" max="32" width="4.7109375" style="101" customWidth="1"/>
    <col min="33" max="16384" width="11.42578125" style="101"/>
  </cols>
  <sheetData>
    <row r="1" spans="1:32" ht="9" customHeight="1" thickBot="1" x14ac:dyDescent="0.3">
      <c r="A1" s="3"/>
      <c r="B1" s="1"/>
      <c r="C1" s="1"/>
      <c r="D1" s="1"/>
      <c r="E1" s="1"/>
      <c r="F1" s="2"/>
      <c r="G1" s="1"/>
      <c r="H1" s="1"/>
      <c r="I1" s="1"/>
      <c r="J1" s="1"/>
      <c r="K1" s="1"/>
      <c r="L1" s="1"/>
      <c r="M1" s="1"/>
      <c r="N1" s="1"/>
      <c r="O1" s="1"/>
      <c r="P1" s="1"/>
      <c r="Q1" s="1"/>
      <c r="R1" s="1"/>
      <c r="S1" s="1"/>
      <c r="T1" s="1"/>
      <c r="U1" s="1"/>
      <c r="V1" s="1"/>
      <c r="W1" s="1"/>
      <c r="X1" s="3"/>
      <c r="Y1" s="3"/>
      <c r="Z1" s="3"/>
      <c r="AA1" s="3"/>
      <c r="AB1" s="3"/>
      <c r="AC1" s="3"/>
      <c r="AD1" s="1"/>
      <c r="AE1" s="1"/>
      <c r="AF1" s="3"/>
    </row>
    <row r="2" spans="1:32" ht="15.75" thickBot="1" x14ac:dyDescent="0.3">
      <c r="A2" s="3"/>
      <c r="B2" s="4" t="s">
        <v>0</v>
      </c>
      <c r="C2" s="5"/>
      <c r="D2" s="5"/>
      <c r="E2" s="6"/>
      <c r="F2" s="7">
        <f>COUNTA('Datos Curso'!C20:C35)</f>
        <v>9</v>
      </c>
      <c r="G2" s="8">
        <v>1</v>
      </c>
      <c r="H2" s="9">
        <v>2</v>
      </c>
      <c r="I2" s="10">
        <v>3</v>
      </c>
      <c r="J2" s="9">
        <v>4</v>
      </c>
      <c r="K2" s="10">
        <v>5</v>
      </c>
      <c r="L2" s="9">
        <v>6</v>
      </c>
      <c r="M2" s="10">
        <v>7</v>
      </c>
      <c r="N2" s="9">
        <v>8</v>
      </c>
      <c r="O2" s="10">
        <v>9</v>
      </c>
      <c r="P2" s="9">
        <v>10</v>
      </c>
      <c r="Q2" s="10">
        <v>11</v>
      </c>
      <c r="R2" s="9">
        <v>12</v>
      </c>
      <c r="S2" s="10">
        <v>13</v>
      </c>
      <c r="T2" s="9">
        <v>14</v>
      </c>
      <c r="U2" s="10">
        <v>15</v>
      </c>
      <c r="V2" s="11">
        <v>16</v>
      </c>
      <c r="W2" s="1"/>
      <c r="X2" s="3"/>
      <c r="Y2" s="3"/>
      <c r="Z2" s="3"/>
      <c r="AA2" s="3"/>
      <c r="AB2" s="3"/>
      <c r="AC2" s="3"/>
      <c r="AD2" s="1"/>
      <c r="AE2" s="1"/>
      <c r="AF2" s="3"/>
    </row>
    <row r="3" spans="1:32" x14ac:dyDescent="0.25">
      <c r="A3" s="3"/>
      <c r="B3" s="131" t="s">
        <v>287</v>
      </c>
      <c r="C3" s="132"/>
      <c r="D3" s="132"/>
      <c r="E3" s="133"/>
      <c r="F3" s="336">
        <f>COUNTA('Indic PDS'!F4:F8)</f>
        <v>5</v>
      </c>
      <c r="G3" s="417" t="str">
        <f>CONCATENATE('Datos Curso'!$C20,"  ",'Datos Curso'!$E20,"  ",'Datos Curso'!$F20)</f>
        <v>Julieta  Brunet  Vidal</v>
      </c>
      <c r="H3" s="420" t="str">
        <f>CONCATENATE('Datos Curso'!$C21,"  ",'Datos Curso'!$E21,"  ",'Datos Curso'!$F21)</f>
        <v>Máximo  Martínez  Daza</v>
      </c>
      <c r="I3" s="417" t="str">
        <f>CONCATENATE('Datos Curso'!$C22,"  ",'Datos Curso'!$E22,"  ",'Datos Curso'!$F22)</f>
        <v>Cristian  Morales  Aranguis</v>
      </c>
      <c r="J3" s="420" t="str">
        <f>CONCATENATE('Datos Curso'!$C23,"  ",'Datos Curso'!$E23,"  ",'Datos Curso'!$F23)</f>
        <v>Ignacio   Ortega   Hidalgo</v>
      </c>
      <c r="K3" s="417" t="str">
        <f>CONCATENATE('Datos Curso'!$C24,"  ",'Datos Curso'!$E24,"  ",'Datos Curso'!$F24)</f>
        <v>Magdalena  Pérez   Garrido</v>
      </c>
      <c r="L3" s="420" t="str">
        <f>CONCATENATE('Datos Curso'!$C25,"  ",'Datos Curso'!$E25,"  ",'Datos Curso'!$F25)</f>
        <v>Matías   Riveros  Herrera</v>
      </c>
      <c r="M3" s="417" t="str">
        <f>CONCATENATE('Datos Curso'!$C26,"  ",'Datos Curso'!$E26,"  ",'Datos Curso'!$F26)</f>
        <v>Nicolás  Rojas   Gajardo</v>
      </c>
      <c r="N3" s="420" t="str">
        <f>CONCATENATE('Datos Curso'!$C27,"  ",'Datos Curso'!$E27,"  ",'Datos Curso'!$F27)</f>
        <v>Sofía   Sarabia  Ugalde</v>
      </c>
      <c r="O3" s="417" t="str">
        <f>CONCATENATE('Datos Curso'!$C28,"  ",'Datos Curso'!$E28,"  ",'Datos Curso'!$F28)</f>
        <v>Diego  Pavez  Arce</v>
      </c>
      <c r="P3" s="420" t="str">
        <f>CONCATENATE('Datos Curso'!$C29,"  ",'Datos Curso'!$E29,"  ",'Datos Curso'!$F29)</f>
        <v xml:space="preserve">    </v>
      </c>
      <c r="Q3" s="417" t="str">
        <f>CONCATENATE('Datos Curso'!$C30,"  ",'Datos Curso'!$E30,"  ",'Datos Curso'!$F30)</f>
        <v xml:space="preserve">    </v>
      </c>
      <c r="R3" s="420" t="str">
        <f>CONCATENATE('Datos Curso'!$C31,"  ",'Datos Curso'!$E31,"  ",'Datos Curso'!$F31)</f>
        <v xml:space="preserve">    </v>
      </c>
      <c r="S3" s="417" t="str">
        <f>CONCATENATE('Datos Curso'!$C32,"  ",'Datos Curso'!$E32,"  ",'Datos Curso'!$F32)</f>
        <v xml:space="preserve">    </v>
      </c>
      <c r="T3" s="420" t="str">
        <f>CONCATENATE('Datos Curso'!$C33,"  ",'Datos Curso'!$E33,"  ",'Datos Curso'!$F33)</f>
        <v xml:space="preserve">    </v>
      </c>
      <c r="U3" s="417" t="str">
        <f>CONCATENATE('Datos Curso'!$C34,"  ",'Datos Curso'!$E34,"  ",'Datos Curso'!$F34)</f>
        <v xml:space="preserve">    </v>
      </c>
      <c r="V3" s="506" t="str">
        <f>CONCATENATE('Datos Curso'!$C35,"  ",'Datos Curso'!$E35,"  ",'Datos Curso'!$F35)</f>
        <v xml:space="preserve">    </v>
      </c>
      <c r="W3" s="390" t="s">
        <v>304</v>
      </c>
      <c r="X3" s="391"/>
      <c r="Y3" s="391"/>
      <c r="Z3" s="391"/>
      <c r="AA3" s="391"/>
      <c r="AB3" s="391"/>
      <c r="AC3" s="391"/>
      <c r="AD3" s="391"/>
      <c r="AE3" s="391"/>
      <c r="AF3" s="391"/>
    </row>
    <row r="4" spans="1:32" x14ac:dyDescent="0.25">
      <c r="A4" s="3"/>
      <c r="B4" s="131" t="s">
        <v>288</v>
      </c>
      <c r="C4" s="132"/>
      <c r="D4" s="132"/>
      <c r="E4" s="133"/>
      <c r="F4" s="336">
        <f>COUNTA('Indic PDS'!F9:F16)</f>
        <v>8</v>
      </c>
      <c r="G4" s="418"/>
      <c r="H4" s="421"/>
      <c r="I4" s="418"/>
      <c r="J4" s="421"/>
      <c r="K4" s="418"/>
      <c r="L4" s="421"/>
      <c r="M4" s="418"/>
      <c r="N4" s="421"/>
      <c r="O4" s="418"/>
      <c r="P4" s="421"/>
      <c r="Q4" s="418"/>
      <c r="R4" s="421"/>
      <c r="S4" s="418"/>
      <c r="T4" s="421"/>
      <c r="U4" s="418"/>
      <c r="V4" s="507"/>
      <c r="W4" s="1"/>
      <c r="X4" s="3"/>
      <c r="Y4" s="3"/>
      <c r="Z4" s="3"/>
      <c r="AA4" s="3"/>
      <c r="AB4" s="3"/>
      <c r="AC4" s="3"/>
      <c r="AD4" s="1"/>
      <c r="AE4" s="1"/>
      <c r="AF4" s="3"/>
    </row>
    <row r="5" spans="1:32" ht="15.75" thickBot="1" x14ac:dyDescent="0.3">
      <c r="A5" s="3"/>
      <c r="B5" s="131" t="s">
        <v>289</v>
      </c>
      <c r="C5" s="132"/>
      <c r="D5" s="132"/>
      <c r="E5" s="133"/>
      <c r="F5" s="335">
        <f>COUNTA('Indic PDS'!F17:F24)</f>
        <v>8</v>
      </c>
      <c r="G5" s="418"/>
      <c r="H5" s="421"/>
      <c r="I5" s="418"/>
      <c r="J5" s="421"/>
      <c r="K5" s="418"/>
      <c r="L5" s="421"/>
      <c r="M5" s="418"/>
      <c r="N5" s="421"/>
      <c r="O5" s="418"/>
      <c r="P5" s="421"/>
      <c r="Q5" s="418"/>
      <c r="R5" s="421"/>
      <c r="S5" s="418"/>
      <c r="T5" s="421"/>
      <c r="U5" s="418"/>
      <c r="V5" s="507"/>
      <c r="W5" s="1"/>
      <c r="X5" s="1"/>
      <c r="Y5" s="1"/>
      <c r="Z5" s="1"/>
      <c r="AA5" s="3"/>
      <c r="AB5" s="1"/>
      <c r="AC5" s="1"/>
      <c r="AD5" s="1"/>
      <c r="AE5" s="1"/>
      <c r="AF5" s="3"/>
    </row>
    <row r="6" spans="1:32" ht="16.5" customHeight="1" thickBot="1" x14ac:dyDescent="0.3">
      <c r="A6" s="3"/>
      <c r="B6" s="134" t="s">
        <v>4</v>
      </c>
      <c r="C6" s="135"/>
      <c r="D6" s="135"/>
      <c r="E6" s="136"/>
      <c r="F6" s="12">
        <f>SUM(F3:F5)</f>
        <v>21</v>
      </c>
      <c r="G6" s="418"/>
      <c r="H6" s="421"/>
      <c r="I6" s="418"/>
      <c r="J6" s="421"/>
      <c r="K6" s="418"/>
      <c r="L6" s="421"/>
      <c r="M6" s="418"/>
      <c r="N6" s="421"/>
      <c r="O6" s="418"/>
      <c r="P6" s="421"/>
      <c r="Q6" s="418"/>
      <c r="R6" s="421"/>
      <c r="S6" s="418"/>
      <c r="T6" s="421"/>
      <c r="U6" s="418"/>
      <c r="V6" s="507"/>
      <c r="W6" s="168"/>
      <c r="X6" s="13"/>
      <c r="Y6" s="14"/>
      <c r="Z6" s="15"/>
      <c r="AA6" s="3"/>
      <c r="AB6" s="408" t="s">
        <v>10</v>
      </c>
      <c r="AC6" s="407" t="s">
        <v>265</v>
      </c>
      <c r="AD6" s="406" t="s">
        <v>266</v>
      </c>
      <c r="AE6" s="403" t="s">
        <v>13</v>
      </c>
      <c r="AF6" s="392" t="s">
        <v>29</v>
      </c>
    </row>
    <row r="7" spans="1:32" ht="15" customHeight="1" x14ac:dyDescent="0.25">
      <c r="A7" s="3"/>
      <c r="B7" s="100" t="s">
        <v>5</v>
      </c>
      <c r="C7" s="509" t="str">
        <f>CONCATENATE('Datos Curso'!C4," ",'Datos Curso'!D4)</f>
        <v>Primer Trimestre</v>
      </c>
      <c r="D7" s="510"/>
      <c r="E7" s="510"/>
      <c r="F7" s="511"/>
      <c r="G7" s="418"/>
      <c r="H7" s="421"/>
      <c r="I7" s="418"/>
      <c r="J7" s="421"/>
      <c r="K7" s="418"/>
      <c r="L7" s="421"/>
      <c r="M7" s="418"/>
      <c r="N7" s="421"/>
      <c r="O7" s="418"/>
      <c r="P7" s="421"/>
      <c r="Q7" s="418"/>
      <c r="R7" s="421"/>
      <c r="S7" s="418"/>
      <c r="T7" s="421"/>
      <c r="U7" s="418"/>
      <c r="V7" s="507"/>
      <c r="W7" s="395" t="s">
        <v>6</v>
      </c>
      <c r="X7" s="397" t="s">
        <v>264</v>
      </c>
      <c r="Y7" s="399" t="s">
        <v>263</v>
      </c>
      <c r="Z7" s="401" t="s">
        <v>9</v>
      </c>
      <c r="AA7" s="3"/>
      <c r="AB7" s="409"/>
      <c r="AC7" s="397"/>
      <c r="AD7" s="399"/>
      <c r="AE7" s="404"/>
      <c r="AF7" s="393"/>
    </row>
    <row r="8" spans="1:32" x14ac:dyDescent="0.25">
      <c r="A8" s="3"/>
      <c r="B8" s="16" t="s">
        <v>14</v>
      </c>
      <c r="C8" s="512" t="str">
        <f>CONCATENATE('Datos Curso'!C9," ",'Datos Curso'!D9)</f>
        <v>Medio Mayor B</v>
      </c>
      <c r="D8" s="513"/>
      <c r="E8" s="513"/>
      <c r="F8" s="514"/>
      <c r="G8" s="418"/>
      <c r="H8" s="421"/>
      <c r="I8" s="418"/>
      <c r="J8" s="421"/>
      <c r="K8" s="418"/>
      <c r="L8" s="421"/>
      <c r="M8" s="418"/>
      <c r="N8" s="421"/>
      <c r="O8" s="418"/>
      <c r="P8" s="421"/>
      <c r="Q8" s="418"/>
      <c r="R8" s="421"/>
      <c r="S8" s="418"/>
      <c r="T8" s="421"/>
      <c r="U8" s="418"/>
      <c r="V8" s="507"/>
      <c r="W8" s="395"/>
      <c r="X8" s="397"/>
      <c r="Y8" s="399"/>
      <c r="Z8" s="401"/>
      <c r="AA8" s="3"/>
      <c r="AB8" s="409"/>
      <c r="AC8" s="397"/>
      <c r="AD8" s="399"/>
      <c r="AE8" s="404"/>
      <c r="AF8" s="393"/>
    </row>
    <row r="9" spans="1:32" x14ac:dyDescent="0.25">
      <c r="A9" s="3"/>
      <c r="B9" s="16" t="s">
        <v>15</v>
      </c>
      <c r="C9" s="512" t="str">
        <f>CONCATENATE('Datos Curso'!C12," ",'Datos Curso'!D12," ",'Datos Curso'!E12)</f>
        <v>Cecilia Muñoz Oses</v>
      </c>
      <c r="D9" s="513"/>
      <c r="E9" s="513"/>
      <c r="F9" s="514"/>
      <c r="G9" s="418"/>
      <c r="H9" s="421"/>
      <c r="I9" s="418"/>
      <c r="J9" s="421"/>
      <c r="K9" s="418"/>
      <c r="L9" s="421"/>
      <c r="M9" s="418"/>
      <c r="N9" s="421"/>
      <c r="O9" s="418"/>
      <c r="P9" s="421"/>
      <c r="Q9" s="418"/>
      <c r="R9" s="421"/>
      <c r="S9" s="418"/>
      <c r="T9" s="421"/>
      <c r="U9" s="418"/>
      <c r="V9" s="507"/>
      <c r="W9" s="395"/>
      <c r="X9" s="397"/>
      <c r="Y9" s="399"/>
      <c r="Z9" s="401"/>
      <c r="AA9" s="3"/>
      <c r="AB9" s="409"/>
      <c r="AC9" s="397"/>
      <c r="AD9" s="399"/>
      <c r="AE9" s="404"/>
      <c r="AF9" s="393"/>
    </row>
    <row r="10" spans="1:32" ht="15.75" thickBot="1" x14ac:dyDescent="0.3">
      <c r="A10" s="3"/>
      <c r="B10" s="16" t="s">
        <v>16</v>
      </c>
      <c r="C10" s="515" t="str">
        <f>CONCATENATE('Datos Curso'!C14," ",'Datos Curso'!D14," ",'Datos Curso'!E14)</f>
        <v>Francisca Araya Muñoz</v>
      </c>
      <c r="D10" s="516"/>
      <c r="E10" s="516"/>
      <c r="F10" s="517"/>
      <c r="G10" s="419"/>
      <c r="H10" s="422"/>
      <c r="I10" s="419"/>
      <c r="J10" s="422"/>
      <c r="K10" s="419"/>
      <c r="L10" s="422"/>
      <c r="M10" s="419"/>
      <c r="N10" s="422"/>
      <c r="O10" s="419"/>
      <c r="P10" s="422"/>
      <c r="Q10" s="419"/>
      <c r="R10" s="422"/>
      <c r="S10" s="419"/>
      <c r="T10" s="422"/>
      <c r="U10" s="419"/>
      <c r="V10" s="508"/>
      <c r="W10" s="396"/>
      <c r="X10" s="398"/>
      <c r="Y10" s="400"/>
      <c r="Z10" s="402"/>
      <c r="AA10" s="3"/>
      <c r="AB10" s="410"/>
      <c r="AC10" s="398"/>
      <c r="AD10" s="400"/>
      <c r="AE10" s="405"/>
      <c r="AF10" s="394"/>
    </row>
    <row r="11" spans="1:32" ht="15.75" thickBot="1" x14ac:dyDescent="0.3">
      <c r="A11" s="3"/>
      <c r="B11" s="137" t="s">
        <v>17</v>
      </c>
      <c r="C11" s="525" t="s">
        <v>18</v>
      </c>
      <c r="D11" s="526"/>
      <c r="E11" s="138" t="s">
        <v>19</v>
      </c>
      <c r="F11" s="226" t="s">
        <v>20</v>
      </c>
      <c r="G11" s="102"/>
      <c r="H11" s="17" t="s">
        <v>267</v>
      </c>
      <c r="I11" s="17"/>
      <c r="J11" s="17"/>
      <c r="L11" s="17" t="s">
        <v>268</v>
      </c>
      <c r="M11" s="17"/>
      <c r="N11" s="17"/>
      <c r="O11" s="17"/>
      <c r="Q11" s="17" t="s">
        <v>269</v>
      </c>
      <c r="R11" s="17"/>
      <c r="S11" s="17"/>
      <c r="T11" s="17"/>
      <c r="V11" s="17" t="s">
        <v>270</v>
      </c>
      <c r="W11" s="222"/>
      <c r="X11" s="222"/>
      <c r="Y11" s="18"/>
      <c r="Z11" s="18"/>
      <c r="AA11" s="3"/>
      <c r="AB11" s="18"/>
      <c r="AC11" s="18"/>
      <c r="AD11" s="18"/>
      <c r="AE11" s="18"/>
      <c r="AF11" s="3"/>
    </row>
    <row r="12" spans="1:32" ht="37.5" customHeight="1" x14ac:dyDescent="0.25">
      <c r="A12" s="3"/>
      <c r="B12" s="411" t="str">
        <f>'Indic PDS'!B4</f>
        <v>I. EVALUACIÓN DE PERSONALIDAD Y DESARROLLO SOCIAL</v>
      </c>
      <c r="C12" s="503" t="str">
        <f>'Indic PDS'!C4</f>
        <v>I. CRECIMIENTO Y AUTOAFIRMACION PERSONAL</v>
      </c>
      <c r="D12" s="527"/>
      <c r="E12" s="530" t="str">
        <f>'Indic PDS'!E4</f>
        <v>AUTOCONOCIMIENTO Y DESARROLLO INTELECTUAL</v>
      </c>
      <c r="F12" s="339" t="str">
        <f>'Indic PDS'!F4</f>
        <v>1.  Muestra confianza en si mismo</v>
      </c>
      <c r="G12" s="139">
        <v>3</v>
      </c>
      <c r="H12" s="139">
        <v>2</v>
      </c>
      <c r="I12" s="139">
        <v>3</v>
      </c>
      <c r="J12" s="139">
        <v>3</v>
      </c>
      <c r="K12" s="317">
        <v>2</v>
      </c>
      <c r="L12" s="317">
        <v>3</v>
      </c>
      <c r="M12" s="317">
        <v>3</v>
      </c>
      <c r="N12" s="317">
        <v>3</v>
      </c>
      <c r="O12" s="317">
        <v>3</v>
      </c>
      <c r="P12" s="317"/>
      <c r="Q12" s="317"/>
      <c r="R12" s="317"/>
      <c r="S12" s="317"/>
      <c r="T12" s="317"/>
      <c r="U12" s="317"/>
      <c r="V12" s="317"/>
      <c r="W12" s="227">
        <f>COUNTIF($G12:$V12,"=3")</f>
        <v>7</v>
      </c>
      <c r="X12" s="20">
        <f>COUNTIF($G12:$V12,"=2")</f>
        <v>2</v>
      </c>
      <c r="Y12" s="41">
        <f>COUNTIF($G12:$V12,"=1")</f>
        <v>0</v>
      </c>
      <c r="Z12" s="21">
        <f>COUNTIF($G12:$V12,"=0")</f>
        <v>0</v>
      </c>
      <c r="AA12" s="244"/>
      <c r="AB12" s="23">
        <f>IF(ISERROR(COUNTIF($G12:$V12,"=3")/(16-(COUNTBLANK('Datos Curso'!$C$20:$C$35)))),"",(COUNTIF($G12:$V12,"=3")/(16-(COUNTBLANK('Datos Curso'!$C$20:$C$35)))))</f>
        <v>0.77777777777777779</v>
      </c>
      <c r="AC12" s="24">
        <f>IF(ISERROR(COUNTIF($G12:$V12,"=2")/(16-COUNTBLANK('Datos Curso'!$C$20:$C$35))),"",(COUNTIF($G12:$V12,"=2")/(16-COUNTBLANK('Datos Curso'!$C$20:$C$35))))</f>
        <v>0.22222222222222221</v>
      </c>
      <c r="AD12" s="25">
        <f>IF(ISERROR(COUNTIF($G12:$V12,"=1")/(16-COUNTBLANK('Datos Curso'!$C$20:$C$35))), "",(COUNTIF($G12:$V12,"=1")/(16-COUNTBLANK('Datos Curso'!$C$20:$C$35))))</f>
        <v>0</v>
      </c>
      <c r="AE12" s="229">
        <f>IF(ISERROR(COUNTIF($G12:$V12,"=0")/(16-COUNTBLANK('Datos Curso'!$C$20:$C$35))), "",(COUNTIF($G12:$V12,"=0")/(16-COUNTBLANK('Datos Curso'!$C$20:$C$35))))</f>
        <v>0</v>
      </c>
      <c r="AF12" s="140">
        <f>SUM(AB12:AE12)</f>
        <v>1</v>
      </c>
    </row>
    <row r="13" spans="1:32" ht="37.5" customHeight="1" x14ac:dyDescent="0.25">
      <c r="A13" s="3"/>
      <c r="B13" s="412"/>
      <c r="C13" s="504"/>
      <c r="D13" s="528"/>
      <c r="E13" s="531"/>
      <c r="F13" s="338" t="str">
        <f>'Indic PDS'!F5</f>
        <v>2.  Reacciona Positivamente Frente a situaciones de conflicto</v>
      </c>
      <c r="G13" s="142">
        <v>3</v>
      </c>
      <c r="H13" s="142">
        <v>3</v>
      </c>
      <c r="I13" s="142">
        <v>3</v>
      </c>
      <c r="J13" s="142">
        <v>3</v>
      </c>
      <c r="K13" s="318">
        <v>3</v>
      </c>
      <c r="L13" s="318">
        <v>3</v>
      </c>
      <c r="M13" s="318">
        <v>3</v>
      </c>
      <c r="N13" s="318">
        <v>3</v>
      </c>
      <c r="O13" s="318">
        <v>3</v>
      </c>
      <c r="P13" s="318"/>
      <c r="Q13" s="318"/>
      <c r="R13" s="318"/>
      <c r="S13" s="318"/>
      <c r="T13" s="318"/>
      <c r="U13" s="318"/>
      <c r="V13" s="318"/>
      <c r="W13" s="223">
        <f t="shared" ref="W13:W32" si="0">COUNTIF($G13:$V13,"=3")</f>
        <v>9</v>
      </c>
      <c r="X13" s="42">
        <f t="shared" ref="X13:X32" si="1">COUNTIF($G13:$V13,"=2")</f>
        <v>0</v>
      </c>
      <c r="Y13" s="43">
        <f t="shared" ref="Y13:Y32" si="2">COUNTIF($G13:$V13,"=1")</f>
        <v>0</v>
      </c>
      <c r="Z13" s="44">
        <f t="shared" ref="Z13:Z32" si="3">COUNTIF($G13:$V13,"=0")</f>
        <v>0</v>
      </c>
      <c r="AA13" s="244"/>
      <c r="AB13" s="27">
        <f>IF(ISERROR(COUNTIF($G13:$V13,"=3")/(16-(COUNTBLANK('Datos Curso'!$C$20:$C$35)))),"",(COUNTIF($G13:$V13,"=3")/(16-(COUNTBLANK('Datos Curso'!$C$20:$C$35)))))</f>
        <v>1</v>
      </c>
      <c r="AC13" s="28">
        <f>IF(ISERROR(COUNTIF($G13:$V13,"=2")/(16-COUNTBLANK('Datos Curso'!$C$20:$C$35))),"",(COUNTIF($G13:$V13,"=2")/(16-COUNTBLANK('Datos Curso'!$C$20:$C$35))))</f>
        <v>0</v>
      </c>
      <c r="AD13" s="29">
        <f>IF(ISERROR(COUNTIF($G13:$V13,"=1")/(16-COUNTBLANK('Datos Curso'!$C$20:$C$35))), "",(COUNTIF($G13:$V13,"=1")/(16-COUNTBLANK('Datos Curso'!$C$20:$C$35))))</f>
        <v>0</v>
      </c>
      <c r="AE13" s="225">
        <f>IF(ISERROR(COUNTIF($G13:$V13,"=0")/(16-COUNTBLANK('Datos Curso'!$C$20:$C$35))), "",(COUNTIF($G13:$V13,"=0")/(16-COUNTBLANK('Datos Curso'!$C$20:$C$35))))</f>
        <v>0</v>
      </c>
      <c r="AF13" s="141">
        <f>SUM(AB13:AE13)</f>
        <v>1</v>
      </c>
    </row>
    <row r="14" spans="1:32" ht="37.5" customHeight="1" x14ac:dyDescent="0.25">
      <c r="A14" s="3"/>
      <c r="B14" s="412"/>
      <c r="C14" s="504"/>
      <c r="D14" s="528"/>
      <c r="E14" s="531"/>
      <c r="F14" s="338" t="str">
        <f>'Indic PDS'!F6</f>
        <v>3.  Reconoce sus errores</v>
      </c>
      <c r="G14" s="142">
        <v>3</v>
      </c>
      <c r="H14" s="142">
        <v>3</v>
      </c>
      <c r="I14" s="142">
        <v>3</v>
      </c>
      <c r="J14" s="142">
        <v>3</v>
      </c>
      <c r="K14" s="318">
        <v>3</v>
      </c>
      <c r="L14" s="318">
        <v>3</v>
      </c>
      <c r="M14" s="318">
        <v>3</v>
      </c>
      <c r="N14" s="318">
        <v>3</v>
      </c>
      <c r="O14" s="318">
        <v>3</v>
      </c>
      <c r="P14" s="318"/>
      <c r="Q14" s="318"/>
      <c r="R14" s="318"/>
      <c r="S14" s="318"/>
      <c r="T14" s="318"/>
      <c r="U14" s="318"/>
      <c r="V14" s="318"/>
      <c r="W14" s="223">
        <f t="shared" si="0"/>
        <v>9</v>
      </c>
      <c r="X14" s="42">
        <f t="shared" si="1"/>
        <v>0</v>
      </c>
      <c r="Y14" s="43">
        <f t="shared" si="2"/>
        <v>0</v>
      </c>
      <c r="Z14" s="44">
        <f t="shared" si="3"/>
        <v>0</v>
      </c>
      <c r="AA14" s="244"/>
      <c r="AB14" s="27">
        <f>IF(ISERROR(COUNTIF($G14:$V14,"=3")/(16-(COUNTBLANK('Datos Curso'!$C$20:$C$35)))),"",(COUNTIF($G14:$V14,"=3")/(16-(COUNTBLANK('Datos Curso'!$C$20:$C$35)))))</f>
        <v>1</v>
      </c>
      <c r="AC14" s="28">
        <f>IF(ISERROR(COUNTIF($G14:$V14,"=2")/(16-COUNTBLANK('Datos Curso'!$C$20:$C$35))),"",(COUNTIF($G14:$V14,"=2")/(16-COUNTBLANK('Datos Curso'!$C$20:$C$35))))</f>
        <v>0</v>
      </c>
      <c r="AD14" s="29">
        <f>IF(ISERROR(COUNTIF($G14:$V14,"=1")/(16-COUNTBLANK('Datos Curso'!$C$20:$C$35))), "",(COUNTIF($G14:$V14,"=1")/(16-COUNTBLANK('Datos Curso'!$C$20:$C$35))))</f>
        <v>0</v>
      </c>
      <c r="AE14" s="225">
        <f>IF(ISERROR(COUNTIF($G14:$V14,"=0")/(16-COUNTBLANK('Datos Curso'!$C$20:$C$35))), "",(COUNTIF($G14:$V14,"=0")/(16-COUNTBLANK('Datos Curso'!$C$20:$C$35))))</f>
        <v>0</v>
      </c>
      <c r="AF14" s="141">
        <f t="shared" ref="AF14:AF32" si="4">SUM(AB14:AE14)</f>
        <v>1</v>
      </c>
    </row>
    <row r="15" spans="1:32" ht="37.5" customHeight="1" x14ac:dyDescent="0.25">
      <c r="A15" s="3"/>
      <c r="B15" s="412"/>
      <c r="C15" s="504"/>
      <c r="D15" s="528"/>
      <c r="E15" s="531"/>
      <c r="F15" s="338" t="str">
        <f>'Indic PDS'!F7</f>
        <v>4.  Trata de corregir sus errores</v>
      </c>
      <c r="G15" s="142">
        <v>3</v>
      </c>
      <c r="H15" s="142">
        <v>3</v>
      </c>
      <c r="I15" s="142">
        <v>3</v>
      </c>
      <c r="J15" s="142">
        <v>3</v>
      </c>
      <c r="K15" s="318">
        <v>3</v>
      </c>
      <c r="L15" s="318">
        <v>3</v>
      </c>
      <c r="M15" s="318">
        <v>3</v>
      </c>
      <c r="N15" s="318">
        <v>3</v>
      </c>
      <c r="O15" s="318">
        <v>3</v>
      </c>
      <c r="P15" s="318"/>
      <c r="Q15" s="318"/>
      <c r="R15" s="318"/>
      <c r="S15" s="318"/>
      <c r="T15" s="318"/>
      <c r="U15" s="318"/>
      <c r="V15" s="318"/>
      <c r="W15" s="223">
        <f t="shared" si="0"/>
        <v>9</v>
      </c>
      <c r="X15" s="42">
        <f t="shared" si="1"/>
        <v>0</v>
      </c>
      <c r="Y15" s="43">
        <f t="shared" si="2"/>
        <v>0</v>
      </c>
      <c r="Z15" s="44">
        <f t="shared" si="3"/>
        <v>0</v>
      </c>
      <c r="AA15" s="244"/>
      <c r="AB15" s="27">
        <f>IF(ISERROR(COUNTIF($G15:$V15,"=3")/(16-(COUNTBLANK('Datos Curso'!$C$20:$C$35)))),"",(COUNTIF($G15:$V15,"=3")/(16-(COUNTBLANK('Datos Curso'!$C$20:$C$35)))))</f>
        <v>1</v>
      </c>
      <c r="AC15" s="28">
        <f>IF(ISERROR(COUNTIF($G15:$V15,"=2")/(16-COUNTBLANK('Datos Curso'!$C$20:$C$35))),"",(COUNTIF($G15:$V15,"=2")/(16-COUNTBLANK('Datos Curso'!$C$20:$C$35))))</f>
        <v>0</v>
      </c>
      <c r="AD15" s="29">
        <f>IF(ISERROR(COUNTIF($G15:$V15,"=1")/(16-COUNTBLANK('Datos Curso'!$C$20:$C$35))), "",(COUNTIF($G15:$V15,"=1")/(16-COUNTBLANK('Datos Curso'!$C$20:$C$35))))</f>
        <v>0</v>
      </c>
      <c r="AE15" s="225">
        <f>IF(ISERROR(COUNTIF($G15:$V15,"=0")/(16-COUNTBLANK('Datos Curso'!$C$20:$C$35))), "",(COUNTIF($G15:$V15,"=0")/(16-COUNTBLANK('Datos Curso'!$C$20:$C$35))))</f>
        <v>0</v>
      </c>
      <c r="AF15" s="141">
        <f t="shared" si="4"/>
        <v>1</v>
      </c>
    </row>
    <row r="16" spans="1:32" ht="37.5" customHeight="1" thickBot="1" x14ac:dyDescent="0.3">
      <c r="A16" s="3"/>
      <c r="B16" s="412"/>
      <c r="C16" s="505"/>
      <c r="D16" s="529"/>
      <c r="E16" s="532"/>
      <c r="F16" s="355" t="str">
        <f>'Indic PDS'!F8</f>
        <v>5.  Se esfuerza en su trabajo escolar</v>
      </c>
      <c r="G16" s="143">
        <v>3</v>
      </c>
      <c r="H16" s="143">
        <v>3</v>
      </c>
      <c r="I16" s="143">
        <v>3</v>
      </c>
      <c r="J16" s="143">
        <v>3</v>
      </c>
      <c r="K16" s="319">
        <v>3</v>
      </c>
      <c r="L16" s="319">
        <v>3</v>
      </c>
      <c r="M16" s="319">
        <v>3</v>
      </c>
      <c r="N16" s="319">
        <v>3</v>
      </c>
      <c r="O16" s="319">
        <v>3</v>
      </c>
      <c r="P16" s="319"/>
      <c r="Q16" s="319"/>
      <c r="R16" s="319"/>
      <c r="S16" s="319"/>
      <c r="T16" s="319"/>
      <c r="U16" s="319"/>
      <c r="V16" s="319"/>
      <c r="W16" s="228">
        <f t="shared" si="0"/>
        <v>9</v>
      </c>
      <c r="X16" s="45">
        <f t="shared" si="1"/>
        <v>0</v>
      </c>
      <c r="Y16" s="46">
        <f t="shared" si="2"/>
        <v>0</v>
      </c>
      <c r="Z16" s="47">
        <f t="shared" si="3"/>
        <v>0</v>
      </c>
      <c r="AA16" s="244"/>
      <c r="AB16" s="31">
        <f>IF(ISERROR(COUNTIF($G16:$V16,"=3")/(16-(COUNTBLANK('Datos Curso'!$C$20:$C$35)))),"",(COUNTIF($G16:$V16,"=3")/(16-(COUNTBLANK('Datos Curso'!$C$20:$C$35)))))</f>
        <v>1</v>
      </c>
      <c r="AC16" s="32">
        <f>IF(ISERROR(COUNTIF($G16:$V16,"=2")/(16-COUNTBLANK('Datos Curso'!$C$20:$C$35))),"",(COUNTIF($G16:$V16,"=2")/(16-COUNTBLANK('Datos Curso'!$C$20:$C$35))))</f>
        <v>0</v>
      </c>
      <c r="AD16" s="33">
        <f>IF(ISERROR(COUNTIF($G16:$V16,"=1")/(16-COUNTBLANK('Datos Curso'!$C$20:$C$35))), "",(COUNTIF($G16:$V16,"=1")/(16-COUNTBLANK('Datos Curso'!$C$20:$C$35))))</f>
        <v>0</v>
      </c>
      <c r="AE16" s="230">
        <f>IF(ISERROR(COUNTIF($G16:$V16,"=0")/(16-COUNTBLANK('Datos Curso'!$C$20:$C$35))), "",(COUNTIF($G16:$V16,"=0")/(16-COUNTBLANK('Datos Curso'!$C$20:$C$35))))</f>
        <v>0</v>
      </c>
      <c r="AF16" s="144">
        <f t="shared" si="4"/>
        <v>1</v>
      </c>
    </row>
    <row r="17" spans="1:32" ht="30.75" customHeight="1" x14ac:dyDescent="0.25">
      <c r="A17" s="3"/>
      <c r="B17" s="412"/>
      <c r="C17" s="497" t="str">
        <f>'Indic PDS'!C9</f>
        <v xml:space="preserve"> II.  FORMACION ETICA</v>
      </c>
      <c r="D17" s="498"/>
      <c r="E17" s="530" t="str">
        <f>'Indic PDS'!E9</f>
        <v>SOCIABILIDAD</v>
      </c>
      <c r="F17" s="339" t="str">
        <f>'Indic PDS'!F9</f>
        <v>6.  Participa de manera constructiva en el curso</v>
      </c>
      <c r="G17" s="139">
        <v>2</v>
      </c>
      <c r="H17" s="139">
        <v>2</v>
      </c>
      <c r="I17" s="139">
        <v>2</v>
      </c>
      <c r="J17" s="139">
        <v>2</v>
      </c>
      <c r="K17" s="317">
        <v>2</v>
      </c>
      <c r="L17" s="317">
        <v>2</v>
      </c>
      <c r="M17" s="317">
        <v>2</v>
      </c>
      <c r="N17" s="317">
        <v>2</v>
      </c>
      <c r="O17" s="317">
        <v>2</v>
      </c>
      <c r="P17" s="317"/>
      <c r="Q17" s="317"/>
      <c r="R17" s="317"/>
      <c r="S17" s="317"/>
      <c r="T17" s="317"/>
      <c r="U17" s="317"/>
      <c r="V17" s="317"/>
      <c r="W17" s="227">
        <f t="shared" si="0"/>
        <v>0</v>
      </c>
      <c r="X17" s="20">
        <f t="shared" si="1"/>
        <v>9</v>
      </c>
      <c r="Y17" s="41">
        <f t="shared" si="2"/>
        <v>0</v>
      </c>
      <c r="Z17" s="21">
        <f t="shared" si="3"/>
        <v>0</v>
      </c>
      <c r="AA17" s="244"/>
      <c r="AB17" s="23">
        <f>IF(ISERROR(COUNTIF($G17:$V17,"=3")/(16-(COUNTBLANK('Datos Curso'!$C$20:$C$35)))),"",(COUNTIF($G17:$V17,"=3")/(16-(COUNTBLANK('Datos Curso'!$C$20:$C$35)))))</f>
        <v>0</v>
      </c>
      <c r="AC17" s="24">
        <f>IF(ISERROR(COUNTIF($G17:$V17,"=2")/(16-COUNTBLANK('Datos Curso'!$C$20:$C$35))),"",(COUNTIF($G17:$V17,"=2")/(16-COUNTBLANK('Datos Curso'!$C$20:$C$35))))</f>
        <v>1</v>
      </c>
      <c r="AD17" s="25">
        <f>IF(ISERROR(COUNTIF($G17:$V17,"=1")/(16-COUNTBLANK('Datos Curso'!$C$20:$C$35))), "",(COUNTIF($G17:$V17,"=1")/(16-COUNTBLANK('Datos Curso'!$C$20:$C$35))))</f>
        <v>0</v>
      </c>
      <c r="AE17" s="229">
        <f>IF(ISERROR(COUNTIF($G17:$V17,"=0")/(16-COUNTBLANK('Datos Curso'!$C$20:$C$35))), "",(COUNTIF($G17:$V17,"=0")/(16-COUNTBLANK('Datos Curso'!$C$20:$C$35))))</f>
        <v>0</v>
      </c>
      <c r="AF17" s="140">
        <f t="shared" si="4"/>
        <v>1</v>
      </c>
    </row>
    <row r="18" spans="1:32" ht="30.75" customHeight="1" x14ac:dyDescent="0.25">
      <c r="A18" s="3"/>
      <c r="B18" s="412"/>
      <c r="C18" s="499"/>
      <c r="D18" s="500"/>
      <c r="E18" s="531"/>
      <c r="F18" s="338" t="str">
        <f>'Indic PDS'!F10</f>
        <v>7.  Es honesto(a) en su actuar</v>
      </c>
      <c r="G18" s="142">
        <v>2</v>
      </c>
      <c r="H18" s="142">
        <v>2</v>
      </c>
      <c r="I18" s="142">
        <v>2</v>
      </c>
      <c r="J18" s="142">
        <v>2</v>
      </c>
      <c r="K18" s="318">
        <v>2</v>
      </c>
      <c r="L18" s="318">
        <v>2</v>
      </c>
      <c r="M18" s="318">
        <v>2</v>
      </c>
      <c r="N18" s="318">
        <v>2</v>
      </c>
      <c r="O18" s="318">
        <v>2</v>
      </c>
      <c r="P18" s="318"/>
      <c r="Q18" s="318"/>
      <c r="R18" s="318"/>
      <c r="S18" s="318"/>
      <c r="T18" s="318"/>
      <c r="U18" s="318"/>
      <c r="V18" s="318"/>
      <c r="W18" s="223">
        <f t="shared" si="0"/>
        <v>0</v>
      </c>
      <c r="X18" s="42">
        <f t="shared" si="1"/>
        <v>9</v>
      </c>
      <c r="Y18" s="43">
        <f t="shared" si="2"/>
        <v>0</v>
      </c>
      <c r="Z18" s="44">
        <f t="shared" si="3"/>
        <v>0</v>
      </c>
      <c r="AA18" s="244"/>
      <c r="AB18" s="27">
        <f>IF(ISERROR(COUNTIF($G18:$V18,"=3")/(16-(COUNTBLANK('Datos Curso'!$C$20:$C$35)))),"",(COUNTIF($G18:$V18,"=3")/(16-(COUNTBLANK('Datos Curso'!$C$20:$C$35)))))</f>
        <v>0</v>
      </c>
      <c r="AC18" s="28">
        <f>IF(ISERROR(COUNTIF($G18:$V18,"=2")/(16-COUNTBLANK('Datos Curso'!$C$20:$C$35))),"",(COUNTIF($G18:$V18,"=2")/(16-COUNTBLANK('Datos Curso'!$C$20:$C$35))))</f>
        <v>1</v>
      </c>
      <c r="AD18" s="29">
        <f>IF(ISERROR(COUNTIF($G18:$V18,"=1")/(16-COUNTBLANK('Datos Curso'!$C$20:$C$35))), "",(COUNTIF($G18:$V18,"=1")/(16-COUNTBLANK('Datos Curso'!$C$20:$C$35))))</f>
        <v>0</v>
      </c>
      <c r="AE18" s="225">
        <f>IF(ISERROR(COUNTIF($G18:$V18,"=0")/(16-COUNTBLANK('Datos Curso'!$C$20:$C$35))), "",(COUNTIF($G18:$V18,"=0")/(16-COUNTBLANK('Datos Curso'!$C$20:$C$35))))</f>
        <v>0</v>
      </c>
      <c r="AF18" s="141">
        <f t="shared" si="4"/>
        <v>1</v>
      </c>
    </row>
    <row r="19" spans="1:32" ht="30.75" customHeight="1" x14ac:dyDescent="0.25">
      <c r="A19" s="3"/>
      <c r="B19" s="412"/>
      <c r="C19" s="499"/>
      <c r="D19" s="500"/>
      <c r="E19" s="531"/>
      <c r="F19" s="338" t="str">
        <f>'Indic PDS'!F11</f>
        <v>8.  Colabora en el trabajo en equipo</v>
      </c>
      <c r="G19" s="142">
        <v>2</v>
      </c>
      <c r="H19" s="142">
        <v>2</v>
      </c>
      <c r="I19" s="142">
        <v>2</v>
      </c>
      <c r="J19" s="142">
        <v>2</v>
      </c>
      <c r="K19" s="318">
        <v>2</v>
      </c>
      <c r="L19" s="318">
        <v>2</v>
      </c>
      <c r="M19" s="318">
        <v>2</v>
      </c>
      <c r="N19" s="318">
        <v>2</v>
      </c>
      <c r="O19" s="318">
        <v>2</v>
      </c>
      <c r="P19" s="318"/>
      <c r="Q19" s="318"/>
      <c r="R19" s="318"/>
      <c r="S19" s="318"/>
      <c r="T19" s="318"/>
      <c r="U19" s="318"/>
      <c r="V19" s="318"/>
      <c r="W19" s="223">
        <f t="shared" si="0"/>
        <v>0</v>
      </c>
      <c r="X19" s="42">
        <f t="shared" si="1"/>
        <v>9</v>
      </c>
      <c r="Y19" s="43">
        <f t="shared" si="2"/>
        <v>0</v>
      </c>
      <c r="Z19" s="44">
        <f t="shared" si="3"/>
        <v>0</v>
      </c>
      <c r="AA19" s="244"/>
      <c r="AB19" s="27">
        <f>IF(ISERROR(COUNTIF($G19:$V19,"=3")/(16-(COUNTBLANK('Datos Curso'!$C$20:$C$35)))),"",(COUNTIF($G19:$V19,"=3")/(16-(COUNTBLANK('Datos Curso'!$C$20:$C$35)))))</f>
        <v>0</v>
      </c>
      <c r="AC19" s="28">
        <f>IF(ISERROR(COUNTIF($G19:$V19,"=2")/(16-COUNTBLANK('Datos Curso'!$C$20:$C$35))),"",(COUNTIF($G19:$V19,"=2")/(16-COUNTBLANK('Datos Curso'!$C$20:$C$35))))</f>
        <v>1</v>
      </c>
      <c r="AD19" s="29">
        <f>IF(ISERROR(COUNTIF($G19:$V19,"=1")/(16-COUNTBLANK('Datos Curso'!$C$20:$C$35))), "",(COUNTIF($G19:$V19,"=1")/(16-COUNTBLANK('Datos Curso'!$C$20:$C$35))))</f>
        <v>0</v>
      </c>
      <c r="AE19" s="225">
        <f>IF(ISERROR(COUNTIF($G19:$V19,"=0")/(16-COUNTBLANK('Datos Curso'!$C$20:$C$35))), "",(COUNTIF($G19:$V19,"=0")/(16-COUNTBLANK('Datos Curso'!$C$20:$C$35))))</f>
        <v>0</v>
      </c>
      <c r="AF19" s="141">
        <f t="shared" si="4"/>
        <v>1</v>
      </c>
    </row>
    <row r="20" spans="1:32" ht="30.75" customHeight="1" x14ac:dyDescent="0.25">
      <c r="A20" s="3"/>
      <c r="B20" s="412"/>
      <c r="C20" s="499"/>
      <c r="D20" s="500"/>
      <c r="E20" s="531"/>
      <c r="F20" s="338" t="str">
        <f>'Indic PDS'!F12</f>
        <v>9.  Demuestra responsabilidad en el uso de recursos y materiales</v>
      </c>
      <c r="G20" s="142">
        <v>2</v>
      </c>
      <c r="H20" s="142">
        <v>2</v>
      </c>
      <c r="I20" s="142">
        <v>2</v>
      </c>
      <c r="J20" s="142">
        <v>2</v>
      </c>
      <c r="K20" s="318">
        <v>2</v>
      </c>
      <c r="L20" s="318">
        <v>2</v>
      </c>
      <c r="M20" s="318">
        <v>2</v>
      </c>
      <c r="N20" s="318">
        <v>2</v>
      </c>
      <c r="O20" s="318">
        <v>2</v>
      </c>
      <c r="P20" s="318"/>
      <c r="Q20" s="318"/>
      <c r="R20" s="318"/>
      <c r="S20" s="318"/>
      <c r="T20" s="318"/>
      <c r="U20" s="318"/>
      <c r="V20" s="318"/>
      <c r="W20" s="223">
        <f t="shared" si="0"/>
        <v>0</v>
      </c>
      <c r="X20" s="42">
        <f t="shared" si="1"/>
        <v>9</v>
      </c>
      <c r="Y20" s="43">
        <f t="shared" si="2"/>
        <v>0</v>
      </c>
      <c r="Z20" s="44">
        <f t="shared" si="3"/>
        <v>0</v>
      </c>
      <c r="AA20" s="244"/>
      <c r="AB20" s="27">
        <f>IF(ISERROR(COUNTIF($G20:$V20,"=3")/(16-(COUNTBLANK('Datos Curso'!$C$20:$C$35)))),"",(COUNTIF($G20:$V20,"=3")/(16-(COUNTBLANK('Datos Curso'!$C$20:$C$35)))))</f>
        <v>0</v>
      </c>
      <c r="AC20" s="28">
        <f>IF(ISERROR(COUNTIF($G20:$V20,"=2")/(16-COUNTBLANK('Datos Curso'!$C$20:$C$35))),"",(COUNTIF($G20:$V20,"=2")/(16-COUNTBLANK('Datos Curso'!$C$20:$C$35))))</f>
        <v>1</v>
      </c>
      <c r="AD20" s="29">
        <f>IF(ISERROR(COUNTIF($G20:$V20,"=1")/(16-COUNTBLANK('Datos Curso'!$C$20:$C$35))), "",(COUNTIF($G20:$V20,"=1")/(16-COUNTBLANK('Datos Curso'!$C$20:$C$35))))</f>
        <v>0</v>
      </c>
      <c r="AE20" s="225">
        <f>IF(ISERROR(COUNTIF($G20:$V20,"=0")/(16-COUNTBLANK('Datos Curso'!$C$20:$C$35))), "",(COUNTIF($G20:$V20,"=0")/(16-COUNTBLANK('Datos Curso'!$C$20:$C$35))))</f>
        <v>0</v>
      </c>
      <c r="AF20" s="141">
        <f t="shared" si="4"/>
        <v>1</v>
      </c>
    </row>
    <row r="21" spans="1:32" ht="30.75" customHeight="1" thickBot="1" x14ac:dyDescent="0.3">
      <c r="A21" s="3"/>
      <c r="B21" s="412"/>
      <c r="C21" s="499"/>
      <c r="D21" s="500"/>
      <c r="E21" s="532"/>
      <c r="F21" s="355" t="str">
        <f>'Indic PDS'!F13</f>
        <v>10. Acepta Opiniones distintas a la suya</v>
      </c>
      <c r="G21" s="143">
        <v>2</v>
      </c>
      <c r="H21" s="143">
        <v>2</v>
      </c>
      <c r="I21" s="143">
        <v>2</v>
      </c>
      <c r="J21" s="143">
        <v>2</v>
      </c>
      <c r="K21" s="319">
        <v>2</v>
      </c>
      <c r="L21" s="319">
        <v>2</v>
      </c>
      <c r="M21" s="319">
        <v>2</v>
      </c>
      <c r="N21" s="319">
        <v>2</v>
      </c>
      <c r="O21" s="319">
        <v>2</v>
      </c>
      <c r="P21" s="319"/>
      <c r="Q21" s="319"/>
      <c r="R21" s="319"/>
      <c r="S21" s="319"/>
      <c r="T21" s="319"/>
      <c r="U21" s="319"/>
      <c r="V21" s="319"/>
      <c r="W21" s="228">
        <f t="shared" si="0"/>
        <v>0</v>
      </c>
      <c r="X21" s="45">
        <f t="shared" si="1"/>
        <v>9</v>
      </c>
      <c r="Y21" s="46">
        <f t="shared" si="2"/>
        <v>0</v>
      </c>
      <c r="Z21" s="47">
        <f t="shared" si="3"/>
        <v>0</v>
      </c>
      <c r="AA21" s="244"/>
      <c r="AB21" s="31">
        <f>IF(ISERROR(COUNTIF($G21:$V21,"=3")/(16-(COUNTBLANK('Datos Curso'!$C$20:$C$35)))),"",(COUNTIF($G21:$V21,"=3")/(16-(COUNTBLANK('Datos Curso'!$C$20:$C$35)))))</f>
        <v>0</v>
      </c>
      <c r="AC21" s="32">
        <f>IF(ISERROR(COUNTIF($G21:$V21,"=2")/(16-COUNTBLANK('Datos Curso'!$C$20:$C$35))),"",(COUNTIF($G21:$V21,"=2")/(16-COUNTBLANK('Datos Curso'!$C$20:$C$35))))</f>
        <v>1</v>
      </c>
      <c r="AD21" s="33">
        <f>IF(ISERROR(COUNTIF($G21:$V21,"=1")/(16-COUNTBLANK('Datos Curso'!$C$20:$C$35))), "",(COUNTIF($G21:$V21,"=1")/(16-COUNTBLANK('Datos Curso'!$C$20:$C$35))))</f>
        <v>0</v>
      </c>
      <c r="AE21" s="230">
        <f>IF(ISERROR(COUNTIF($G21:$V21,"=0")/(16-COUNTBLANK('Datos Curso'!$C$20:$C$35))), "",(COUNTIF($G21:$V21,"=0")/(16-COUNTBLANK('Datos Curso'!$C$20:$C$35))))</f>
        <v>0</v>
      </c>
      <c r="AF21" s="144">
        <f t="shared" si="4"/>
        <v>1</v>
      </c>
    </row>
    <row r="22" spans="1:32" ht="30.75" customHeight="1" x14ac:dyDescent="0.25">
      <c r="A22" s="3"/>
      <c r="B22" s="412"/>
      <c r="C22" s="499"/>
      <c r="D22" s="500"/>
      <c r="E22" s="522" t="str">
        <f>'Indic PDS'!E14</f>
        <v>COSMOVISION PROYECTO INSTITUCIONAL</v>
      </c>
      <c r="F22" s="348" t="str">
        <f>'Indic PDS'!F14</f>
        <v xml:space="preserve">11. Participa respetuosamente en las actividades que organiza el  establecimiento: actos, efemérides, salidas
</v>
      </c>
      <c r="G22" s="349">
        <v>3</v>
      </c>
      <c r="H22" s="349">
        <v>3</v>
      </c>
      <c r="I22" s="349">
        <v>3</v>
      </c>
      <c r="J22" s="349">
        <v>3</v>
      </c>
      <c r="K22" s="350">
        <v>3</v>
      </c>
      <c r="L22" s="350">
        <v>3</v>
      </c>
      <c r="M22" s="350">
        <v>3</v>
      </c>
      <c r="N22" s="350">
        <v>3</v>
      </c>
      <c r="O22" s="350">
        <v>3</v>
      </c>
      <c r="P22" s="350"/>
      <c r="Q22" s="350"/>
      <c r="R22" s="350"/>
      <c r="S22" s="350"/>
      <c r="T22" s="350"/>
      <c r="U22" s="350"/>
      <c r="V22" s="350"/>
      <c r="W22" s="351">
        <f t="shared" si="0"/>
        <v>9</v>
      </c>
      <c r="X22" s="352">
        <f t="shared" si="1"/>
        <v>0</v>
      </c>
      <c r="Y22" s="353">
        <f t="shared" si="2"/>
        <v>0</v>
      </c>
      <c r="Z22" s="26">
        <f t="shared" si="3"/>
        <v>0</v>
      </c>
      <c r="AA22" s="244"/>
      <c r="AB22" s="23">
        <f>IF(ISERROR(COUNTIF($G22:$V22,"=3")/(16-(COUNTBLANK('Datos Curso'!$C$20:$C$35)))),"",(COUNTIF($G22:$V22,"=3")/(16-(COUNTBLANK('Datos Curso'!$C$20:$C$35)))))</f>
        <v>1</v>
      </c>
      <c r="AC22" s="24">
        <f>IF(ISERROR(COUNTIF($G22:$V22,"=2")/(16-COUNTBLANK('Datos Curso'!$C$20:$C$35))),"",(COUNTIF($G22:$V22,"=2")/(16-COUNTBLANK('Datos Curso'!$C$20:$C$35))))</f>
        <v>0</v>
      </c>
      <c r="AD22" s="25">
        <f>IF(ISERROR(COUNTIF($G22:$V22,"=1")/(16-COUNTBLANK('Datos Curso'!$C$20:$C$35))), "",(COUNTIF($G22:$V22,"=1")/(16-COUNTBLANK('Datos Curso'!$C$20:$C$35))))</f>
        <v>0</v>
      </c>
      <c r="AE22" s="229">
        <f>IF(ISERROR(COUNTIF($G22:$V22,"=0")/(16-COUNTBLANK('Datos Curso'!$C$20:$C$35))), "",(COUNTIF($G22:$V22,"=0")/(16-COUNTBLANK('Datos Curso'!$C$20:$C$35))))</f>
        <v>0</v>
      </c>
      <c r="AF22" s="140">
        <f t="shared" si="4"/>
        <v>1</v>
      </c>
    </row>
    <row r="23" spans="1:32" ht="30.75" customHeight="1" x14ac:dyDescent="0.25">
      <c r="A23" s="3"/>
      <c r="B23" s="412"/>
      <c r="C23" s="499"/>
      <c r="D23" s="500"/>
      <c r="E23" s="523"/>
      <c r="F23" s="338" t="str">
        <f>'Indic PDS'!F15</f>
        <v xml:space="preserve">12. Participa respetuosamente en las actividades de formación Ecológica
</v>
      </c>
      <c r="G23" s="142">
        <v>3</v>
      </c>
      <c r="H23" s="142">
        <v>3</v>
      </c>
      <c r="I23" s="142">
        <v>3</v>
      </c>
      <c r="J23" s="142">
        <v>3</v>
      </c>
      <c r="K23" s="318">
        <v>3</v>
      </c>
      <c r="L23" s="318">
        <v>3</v>
      </c>
      <c r="M23" s="318">
        <v>3</v>
      </c>
      <c r="N23" s="318">
        <v>3</v>
      </c>
      <c r="O23" s="318">
        <v>3</v>
      </c>
      <c r="P23" s="318"/>
      <c r="Q23" s="318"/>
      <c r="R23" s="318"/>
      <c r="S23" s="318"/>
      <c r="T23" s="318"/>
      <c r="U23" s="318"/>
      <c r="V23" s="318"/>
      <c r="W23" s="223">
        <f t="shared" si="0"/>
        <v>9</v>
      </c>
      <c r="X23" s="42">
        <f t="shared" si="1"/>
        <v>0</v>
      </c>
      <c r="Y23" s="43">
        <f t="shared" si="2"/>
        <v>0</v>
      </c>
      <c r="Z23" s="44">
        <f t="shared" si="3"/>
        <v>0</v>
      </c>
      <c r="AA23" s="244"/>
      <c r="AB23" s="27">
        <f>IF(ISERROR(COUNTIF($G23:$V23,"=3")/(16-(COUNTBLANK('Datos Curso'!$C$20:$C$35)))),"",(COUNTIF($G23:$V23,"=3")/(16-(COUNTBLANK('Datos Curso'!$C$20:$C$35)))))</f>
        <v>1</v>
      </c>
      <c r="AC23" s="28">
        <f>IF(ISERROR(COUNTIF($G23:$V23,"=2")/(16-COUNTBLANK('Datos Curso'!$C$20:$C$35))),"",(COUNTIF($G23:$V23,"=2")/(16-COUNTBLANK('Datos Curso'!$C$20:$C$35))))</f>
        <v>0</v>
      </c>
      <c r="AD23" s="29">
        <f>IF(ISERROR(COUNTIF($G23:$V23,"=1")/(16-COUNTBLANK('Datos Curso'!$C$20:$C$35))), "",(COUNTIF($G23:$V23,"=1")/(16-COUNTBLANK('Datos Curso'!$C$20:$C$35))))</f>
        <v>0</v>
      </c>
      <c r="AE23" s="225">
        <f>IF(ISERROR(COUNTIF($G23:$V23,"=0")/(16-COUNTBLANK('Datos Curso'!$C$20:$C$35))), "",(COUNTIF($G23:$V23,"=0")/(16-COUNTBLANK('Datos Curso'!$C$20:$C$35))))</f>
        <v>0</v>
      </c>
      <c r="AF23" s="141">
        <f t="shared" si="4"/>
        <v>1</v>
      </c>
    </row>
    <row r="24" spans="1:32" ht="30.75" customHeight="1" thickBot="1" x14ac:dyDescent="0.3">
      <c r="A24" s="3"/>
      <c r="B24" s="412"/>
      <c r="C24" s="501"/>
      <c r="D24" s="502"/>
      <c r="E24" s="524"/>
      <c r="F24" s="341" t="str">
        <f>'Indic PDS'!F16</f>
        <v>13. Demuestra una actitud solidaria con su entorno</v>
      </c>
      <c r="G24" s="342">
        <v>3</v>
      </c>
      <c r="H24" s="342">
        <v>3</v>
      </c>
      <c r="I24" s="342">
        <v>3</v>
      </c>
      <c r="J24" s="342">
        <v>3</v>
      </c>
      <c r="K24" s="343">
        <v>3</v>
      </c>
      <c r="L24" s="343">
        <v>3</v>
      </c>
      <c r="M24" s="343">
        <v>3</v>
      </c>
      <c r="N24" s="343">
        <v>3</v>
      </c>
      <c r="O24" s="343">
        <v>3</v>
      </c>
      <c r="P24" s="343"/>
      <c r="Q24" s="343"/>
      <c r="R24" s="343"/>
      <c r="S24" s="343"/>
      <c r="T24" s="343"/>
      <c r="U24" s="343"/>
      <c r="V24" s="343"/>
      <c r="W24" s="344">
        <f t="shared" si="0"/>
        <v>9</v>
      </c>
      <c r="X24" s="345">
        <f t="shared" si="1"/>
        <v>0</v>
      </c>
      <c r="Y24" s="346">
        <f t="shared" si="2"/>
        <v>0</v>
      </c>
      <c r="Z24" s="347">
        <f t="shared" si="3"/>
        <v>0</v>
      </c>
      <c r="AA24" s="244"/>
      <c r="AB24" s="31">
        <f>IF(ISERROR(COUNTIF($G24:$V24,"=3")/(16-(COUNTBLANK('Datos Curso'!$C$20:$C$35)))),"",(COUNTIF($G24:$V24,"=3")/(16-(COUNTBLANK('Datos Curso'!$C$20:$C$35)))))</f>
        <v>1</v>
      </c>
      <c r="AC24" s="32">
        <f>IF(ISERROR(COUNTIF($G24:$V24,"=2")/(16-COUNTBLANK('Datos Curso'!$C$20:$C$35))),"",(COUNTIF($G24:$V24,"=2")/(16-COUNTBLANK('Datos Curso'!$C$20:$C$35))))</f>
        <v>0</v>
      </c>
      <c r="AD24" s="33">
        <f>IF(ISERROR(COUNTIF($G24:$V24,"=1")/(16-COUNTBLANK('Datos Curso'!$C$20:$C$35))), "",(COUNTIF($G24:$V24,"=1")/(16-COUNTBLANK('Datos Curso'!$C$20:$C$35))))</f>
        <v>0</v>
      </c>
      <c r="AE24" s="230">
        <f>IF(ISERROR(COUNTIF($G24:$V24,"=0")/(16-COUNTBLANK('Datos Curso'!$C$20:$C$35))), "",(COUNTIF($G24:$V24,"=0")/(16-COUNTBLANK('Datos Curso'!$C$20:$C$35))))</f>
        <v>0</v>
      </c>
      <c r="AF24" s="144">
        <f t="shared" si="4"/>
        <v>1</v>
      </c>
    </row>
    <row r="25" spans="1:32" ht="42.75" customHeight="1" x14ac:dyDescent="0.25">
      <c r="A25" s="3"/>
      <c r="B25" s="412"/>
      <c r="C25" s="503" t="str">
        <f>'Indic PDS'!C17</f>
        <v>III. PERSONA Y SU ENTORNO</v>
      </c>
      <c r="D25" s="527"/>
      <c r="E25" s="522" t="str">
        <f>'Indic PDS'!E17</f>
        <v xml:space="preserve"> AFECTIVIDAD Y SEXUALIDAD</v>
      </c>
      <c r="F25" s="339" t="str">
        <f>'Indic PDS'!F17</f>
        <v>14. Expresa sus sentimientos asertivamente con quien lo rodea</v>
      </c>
      <c r="G25" s="139">
        <v>3</v>
      </c>
      <c r="H25" s="139">
        <v>3</v>
      </c>
      <c r="I25" s="139">
        <v>3</v>
      </c>
      <c r="J25" s="139">
        <v>3</v>
      </c>
      <c r="K25" s="317">
        <v>3</v>
      </c>
      <c r="L25" s="317">
        <v>3</v>
      </c>
      <c r="M25" s="317">
        <v>3</v>
      </c>
      <c r="N25" s="317">
        <v>3</v>
      </c>
      <c r="O25" s="317">
        <v>3</v>
      </c>
      <c r="P25" s="317"/>
      <c r="Q25" s="317"/>
      <c r="R25" s="317"/>
      <c r="S25" s="317"/>
      <c r="T25" s="317"/>
      <c r="U25" s="317"/>
      <c r="V25" s="317"/>
      <c r="W25" s="227">
        <f t="shared" si="0"/>
        <v>9</v>
      </c>
      <c r="X25" s="20">
        <f t="shared" si="1"/>
        <v>0</v>
      </c>
      <c r="Y25" s="41">
        <f t="shared" si="2"/>
        <v>0</v>
      </c>
      <c r="Z25" s="21">
        <f t="shared" si="3"/>
        <v>0</v>
      </c>
      <c r="AA25" s="244"/>
      <c r="AB25" s="23">
        <f>IF(ISERROR(COUNTIF($G25:$V25,"=3")/(16-(COUNTBLANK('Datos Curso'!$C$20:$C$35)))),"",(COUNTIF($G25:$V25,"=3")/(16-(COUNTBLANK('Datos Curso'!$C$20:$C$35)))))</f>
        <v>1</v>
      </c>
      <c r="AC25" s="24">
        <f>IF(ISERROR(COUNTIF($G25:$V25,"=2")/(16-COUNTBLANK('Datos Curso'!$C$20:$C$35))),"",(COUNTIF($G25:$V25,"=2")/(16-COUNTBLANK('Datos Curso'!$C$20:$C$35))))</f>
        <v>0</v>
      </c>
      <c r="AD25" s="25">
        <f>IF(ISERROR(COUNTIF($G25:$V25,"=1")/(16-COUNTBLANK('Datos Curso'!$C$20:$C$35))), "",(COUNTIF($G25:$V25,"=1")/(16-COUNTBLANK('Datos Curso'!$C$20:$C$35))))</f>
        <v>0</v>
      </c>
      <c r="AE25" s="229">
        <f>IF(ISERROR(COUNTIF($G25:$V25,"=0")/(16-COUNTBLANK('Datos Curso'!$C$20:$C$35))), "",(COUNTIF($G25:$V25,"=0")/(16-COUNTBLANK('Datos Curso'!$C$20:$C$35))))</f>
        <v>0</v>
      </c>
      <c r="AF25" s="140">
        <f t="shared" si="4"/>
        <v>1</v>
      </c>
    </row>
    <row r="26" spans="1:32" ht="32.25" customHeight="1" x14ac:dyDescent="0.25">
      <c r="A26" s="3"/>
      <c r="B26" s="412"/>
      <c r="C26" s="504"/>
      <c r="D26" s="528"/>
      <c r="E26" s="523"/>
      <c r="F26" s="338" t="str">
        <f>'Indic PDS'!F18</f>
        <v>15. Es respetuoso en el trato con todas las personas</v>
      </c>
      <c r="G26" s="142">
        <v>3</v>
      </c>
      <c r="H26" s="142">
        <v>3</v>
      </c>
      <c r="I26" s="142">
        <v>3</v>
      </c>
      <c r="J26" s="142">
        <v>3</v>
      </c>
      <c r="K26" s="318">
        <v>3</v>
      </c>
      <c r="L26" s="318">
        <v>3</v>
      </c>
      <c r="M26" s="318">
        <v>3</v>
      </c>
      <c r="N26" s="318">
        <v>3</v>
      </c>
      <c r="O26" s="318">
        <v>3</v>
      </c>
      <c r="P26" s="318"/>
      <c r="Q26" s="318"/>
      <c r="R26" s="318"/>
      <c r="S26" s="318"/>
      <c r="T26" s="318"/>
      <c r="U26" s="318"/>
      <c r="V26" s="318"/>
      <c r="W26" s="223">
        <f t="shared" si="0"/>
        <v>9</v>
      </c>
      <c r="X26" s="42">
        <f t="shared" si="1"/>
        <v>0</v>
      </c>
      <c r="Y26" s="43">
        <f t="shared" si="2"/>
        <v>0</v>
      </c>
      <c r="Z26" s="44">
        <f t="shared" si="3"/>
        <v>0</v>
      </c>
      <c r="AA26" s="244"/>
      <c r="AB26" s="27">
        <f>IF(ISERROR(COUNTIF($G26:$V26,"=3")/(16-(COUNTBLANK('Datos Curso'!$C$20:$C$35)))),"",(COUNTIF($G26:$V26,"=3")/(16-(COUNTBLANK('Datos Curso'!$C$20:$C$35)))))</f>
        <v>1</v>
      </c>
      <c r="AC26" s="28">
        <f>IF(ISERROR(COUNTIF($G26:$V26,"=2")/(16-COUNTBLANK('Datos Curso'!$C$20:$C$35))),"",(COUNTIF($G26:$V26,"=2")/(16-COUNTBLANK('Datos Curso'!$C$20:$C$35))))</f>
        <v>0</v>
      </c>
      <c r="AD26" s="29">
        <f>IF(ISERROR(COUNTIF($G26:$V26,"=1")/(16-COUNTBLANK('Datos Curso'!$C$20:$C$35))), "",(COUNTIF($G26:$V26,"=1")/(16-COUNTBLANK('Datos Curso'!$C$20:$C$35))))</f>
        <v>0</v>
      </c>
      <c r="AE26" s="225">
        <f>IF(ISERROR(COUNTIF($G26:$V26,"=0")/(16-COUNTBLANK('Datos Curso'!$C$20:$C$35))), "",(COUNTIF($G26:$V26,"=0")/(16-COUNTBLANK('Datos Curso'!$C$20:$C$35))))</f>
        <v>0</v>
      </c>
      <c r="AF26" s="141">
        <f t="shared" si="4"/>
        <v>1</v>
      </c>
    </row>
    <row r="27" spans="1:32" ht="32.25" customHeight="1" thickBot="1" x14ac:dyDescent="0.3">
      <c r="A27" s="3"/>
      <c r="B27" s="412"/>
      <c r="C27" s="504"/>
      <c r="D27" s="528"/>
      <c r="E27" s="524"/>
      <c r="F27" s="355" t="str">
        <f>'Indic PDS'!F19</f>
        <v>16. Pide ayuda cuando lo necesita</v>
      </c>
      <c r="G27" s="143">
        <v>3</v>
      </c>
      <c r="H27" s="143">
        <v>3</v>
      </c>
      <c r="I27" s="143">
        <v>3</v>
      </c>
      <c r="J27" s="143">
        <v>3</v>
      </c>
      <c r="K27" s="319">
        <v>3</v>
      </c>
      <c r="L27" s="319">
        <v>3</v>
      </c>
      <c r="M27" s="319">
        <v>3</v>
      </c>
      <c r="N27" s="319">
        <v>3</v>
      </c>
      <c r="O27" s="319">
        <v>3</v>
      </c>
      <c r="P27" s="319"/>
      <c r="Q27" s="319"/>
      <c r="R27" s="319"/>
      <c r="S27" s="319"/>
      <c r="T27" s="319"/>
      <c r="U27" s="319"/>
      <c r="V27" s="319"/>
      <c r="W27" s="228">
        <f t="shared" si="0"/>
        <v>9</v>
      </c>
      <c r="X27" s="45">
        <f t="shared" si="1"/>
        <v>0</v>
      </c>
      <c r="Y27" s="46">
        <f t="shared" si="2"/>
        <v>0</v>
      </c>
      <c r="Z27" s="47">
        <f t="shared" si="3"/>
        <v>0</v>
      </c>
      <c r="AA27" s="244"/>
      <c r="AB27" s="31">
        <f>IF(ISERROR(COUNTIF($G27:$V27,"=3")/(16-(COUNTBLANK('Datos Curso'!$C$20:$C$35)))),"",(COUNTIF($G27:$V27,"=3")/(16-(COUNTBLANK('Datos Curso'!$C$20:$C$35)))))</f>
        <v>1</v>
      </c>
      <c r="AC27" s="32">
        <f>IF(ISERROR(COUNTIF($G27:$V27,"=2")/(16-COUNTBLANK('Datos Curso'!$C$20:$C$35))),"",(COUNTIF($G27:$V27,"=2")/(16-COUNTBLANK('Datos Curso'!$C$20:$C$35))))</f>
        <v>0</v>
      </c>
      <c r="AD27" s="33">
        <f>IF(ISERROR(COUNTIF($G27:$V27,"=1")/(16-COUNTBLANK('Datos Curso'!$C$20:$C$35))), "",(COUNTIF($G27:$V27,"=1")/(16-COUNTBLANK('Datos Curso'!$C$20:$C$35))))</f>
        <v>0</v>
      </c>
      <c r="AE27" s="230">
        <f>IF(ISERROR(COUNTIF($G27:$V27,"=0")/(16-COUNTBLANK('Datos Curso'!$C$20:$C$35))), "",(COUNTIF($G27:$V27,"=0")/(16-COUNTBLANK('Datos Curso'!$C$20:$C$35))))</f>
        <v>0</v>
      </c>
      <c r="AF27" s="144">
        <f t="shared" si="4"/>
        <v>1</v>
      </c>
    </row>
    <row r="28" spans="1:32" ht="32.25" customHeight="1" x14ac:dyDescent="0.25">
      <c r="A28" s="3"/>
      <c r="B28" s="412"/>
      <c r="C28" s="504"/>
      <c r="D28" s="528"/>
      <c r="E28" s="503" t="str">
        <f>'Indic PDS'!E20</f>
        <v xml:space="preserve"> INSERCION SOCIAL</v>
      </c>
      <c r="F28" s="339" t="str">
        <f>'Indic PDS'!F20</f>
        <v>17. Es capaz de ponerse en el lugar del más necesitado</v>
      </c>
      <c r="G28" s="139">
        <v>3</v>
      </c>
      <c r="H28" s="139">
        <v>3</v>
      </c>
      <c r="I28" s="139">
        <v>3</v>
      </c>
      <c r="J28" s="139">
        <v>3</v>
      </c>
      <c r="K28" s="317">
        <v>3</v>
      </c>
      <c r="L28" s="317">
        <v>3</v>
      </c>
      <c r="M28" s="317">
        <v>3</v>
      </c>
      <c r="N28" s="317">
        <v>3</v>
      </c>
      <c r="O28" s="317">
        <v>3</v>
      </c>
      <c r="P28" s="317"/>
      <c r="Q28" s="317"/>
      <c r="R28" s="317"/>
      <c r="S28" s="317"/>
      <c r="T28" s="317"/>
      <c r="U28" s="317"/>
      <c r="V28" s="317"/>
      <c r="W28" s="227">
        <f t="shared" si="0"/>
        <v>9</v>
      </c>
      <c r="X28" s="20">
        <f t="shared" si="1"/>
        <v>0</v>
      </c>
      <c r="Y28" s="41">
        <f t="shared" si="2"/>
        <v>0</v>
      </c>
      <c r="Z28" s="21">
        <f t="shared" si="3"/>
        <v>0</v>
      </c>
      <c r="AA28" s="244"/>
      <c r="AB28" s="23">
        <f>IF(ISERROR(COUNTIF($G28:$V28,"=3")/(16-(COUNTBLANK('Datos Curso'!$C$20:$C$35)))),"",(COUNTIF($G28:$V28,"=3")/(16-(COUNTBLANK('Datos Curso'!$C$20:$C$35)))))</f>
        <v>1</v>
      </c>
      <c r="AC28" s="24">
        <f>IF(ISERROR(COUNTIF($G28:$V28,"=2")/(16-COUNTBLANK('Datos Curso'!$C$20:$C$35))),"",(COUNTIF($G28:$V28,"=2")/(16-COUNTBLANK('Datos Curso'!$C$20:$C$35))))</f>
        <v>0</v>
      </c>
      <c r="AD28" s="25">
        <f>IF(ISERROR(COUNTIF($G28:$V28,"=1")/(16-COUNTBLANK('Datos Curso'!$C$20:$C$35))), "",(COUNTIF($G28:$V28,"=1")/(16-COUNTBLANK('Datos Curso'!$C$20:$C$35))))</f>
        <v>0</v>
      </c>
      <c r="AE28" s="229">
        <f>IF(ISERROR(COUNTIF($G28:$V28,"=0")/(16-COUNTBLANK('Datos Curso'!$C$20:$C$35))), "",(COUNTIF($G28:$V28,"=0")/(16-COUNTBLANK('Datos Curso'!$C$20:$C$35))))</f>
        <v>0</v>
      </c>
      <c r="AF28" s="140">
        <f t="shared" si="4"/>
        <v>1</v>
      </c>
    </row>
    <row r="29" spans="1:32" ht="32.25" customHeight="1" thickBot="1" x14ac:dyDescent="0.3">
      <c r="A29" s="3"/>
      <c r="B29" s="412"/>
      <c r="C29" s="504"/>
      <c r="D29" s="528"/>
      <c r="E29" s="505"/>
      <c r="F29" s="355" t="str">
        <f>'Indic PDS'!F21</f>
        <v>18. Se interesa por las actividades del curso</v>
      </c>
      <c r="G29" s="143">
        <v>1</v>
      </c>
      <c r="H29" s="143">
        <v>1</v>
      </c>
      <c r="I29" s="143">
        <v>1</v>
      </c>
      <c r="J29" s="143">
        <v>1</v>
      </c>
      <c r="K29" s="319">
        <v>1</v>
      </c>
      <c r="L29" s="319">
        <v>1</v>
      </c>
      <c r="M29" s="319">
        <v>1</v>
      </c>
      <c r="N29" s="319">
        <v>1</v>
      </c>
      <c r="O29" s="319">
        <v>1</v>
      </c>
      <c r="P29" s="319"/>
      <c r="Q29" s="319"/>
      <c r="R29" s="319"/>
      <c r="S29" s="319"/>
      <c r="T29" s="319"/>
      <c r="U29" s="319"/>
      <c r="V29" s="319"/>
      <c r="W29" s="228">
        <f t="shared" si="0"/>
        <v>0</v>
      </c>
      <c r="X29" s="45">
        <f t="shared" si="1"/>
        <v>0</v>
      </c>
      <c r="Y29" s="46">
        <f t="shared" si="2"/>
        <v>9</v>
      </c>
      <c r="Z29" s="47">
        <f t="shared" si="3"/>
        <v>0</v>
      </c>
      <c r="AA29" s="244"/>
      <c r="AB29" s="31">
        <f>IF(ISERROR(COUNTIF($G29:$V29,"=3")/(16-(COUNTBLANK('Datos Curso'!$C$20:$C$35)))),"",(COUNTIF($G29:$V29,"=3")/(16-(COUNTBLANK('Datos Curso'!$C$20:$C$35)))))</f>
        <v>0</v>
      </c>
      <c r="AC29" s="32">
        <f>IF(ISERROR(COUNTIF($G29:$V29,"=2")/(16-COUNTBLANK('Datos Curso'!$C$20:$C$35))),"",(COUNTIF($G29:$V29,"=2")/(16-COUNTBLANK('Datos Curso'!$C$20:$C$35))))</f>
        <v>0</v>
      </c>
      <c r="AD29" s="33">
        <f>IF(ISERROR(COUNTIF($G29:$V29,"=1")/(16-COUNTBLANK('Datos Curso'!$C$20:$C$35))), "",(COUNTIF($G29:$V29,"=1")/(16-COUNTBLANK('Datos Curso'!$C$20:$C$35))))</f>
        <v>1</v>
      </c>
      <c r="AE29" s="230">
        <f>IF(ISERROR(COUNTIF($G29:$V29,"=0")/(16-COUNTBLANK('Datos Curso'!$C$20:$C$35))), "",(COUNTIF($G29:$V29,"=0")/(16-COUNTBLANK('Datos Curso'!$C$20:$C$35))))</f>
        <v>0</v>
      </c>
      <c r="AF29" s="144">
        <f t="shared" si="4"/>
        <v>1</v>
      </c>
    </row>
    <row r="30" spans="1:32" ht="32.25" customHeight="1" x14ac:dyDescent="0.25">
      <c r="A30" s="3"/>
      <c r="B30" s="412"/>
      <c r="C30" s="504"/>
      <c r="D30" s="528"/>
      <c r="E30" s="522" t="str">
        <f>'Indic PDS'!E22</f>
        <v>PROYECTO VITAL</v>
      </c>
      <c r="F30" s="339" t="str">
        <f>'Indic PDS'!F22</f>
        <v xml:space="preserve">19. Demuestra actitud de superación y de desarrollo de sus capacidades personales
</v>
      </c>
      <c r="G30" s="139">
        <v>2</v>
      </c>
      <c r="H30" s="139">
        <v>2</v>
      </c>
      <c r="I30" s="139">
        <v>2</v>
      </c>
      <c r="J30" s="139">
        <v>2</v>
      </c>
      <c r="K30" s="317">
        <v>2</v>
      </c>
      <c r="L30" s="317">
        <v>2</v>
      </c>
      <c r="M30" s="317">
        <v>2</v>
      </c>
      <c r="N30" s="317">
        <v>2</v>
      </c>
      <c r="O30" s="317">
        <v>2</v>
      </c>
      <c r="P30" s="317"/>
      <c r="Q30" s="317"/>
      <c r="R30" s="317"/>
      <c r="S30" s="317"/>
      <c r="T30" s="317"/>
      <c r="U30" s="317"/>
      <c r="V30" s="317"/>
      <c r="W30" s="227">
        <f t="shared" si="0"/>
        <v>0</v>
      </c>
      <c r="X30" s="20">
        <f t="shared" si="1"/>
        <v>9</v>
      </c>
      <c r="Y30" s="41">
        <f t="shared" si="2"/>
        <v>0</v>
      </c>
      <c r="Z30" s="21">
        <f t="shared" si="3"/>
        <v>0</v>
      </c>
      <c r="AA30" s="244"/>
      <c r="AB30" s="23">
        <f>IF(ISERROR(COUNTIF($G30:$V30,"=3")/(16-(COUNTBLANK('Datos Curso'!$C$20:$C$35)))),"",(COUNTIF($G30:$V30,"=3")/(16-(COUNTBLANK('Datos Curso'!$C$20:$C$35)))))</f>
        <v>0</v>
      </c>
      <c r="AC30" s="24">
        <f>IF(ISERROR(COUNTIF($G30:$V30,"=2")/(16-COUNTBLANK('Datos Curso'!$C$20:$C$35))),"",(COUNTIF($G30:$V30,"=2")/(16-COUNTBLANK('Datos Curso'!$C$20:$C$35))))</f>
        <v>1</v>
      </c>
      <c r="AD30" s="25">
        <f>IF(ISERROR(COUNTIF($G30:$V30,"=1")/(16-COUNTBLANK('Datos Curso'!$C$20:$C$35))), "",(COUNTIF($G30:$V30,"=1")/(16-COUNTBLANK('Datos Curso'!$C$20:$C$35))))</f>
        <v>0</v>
      </c>
      <c r="AE30" s="229">
        <f>IF(ISERROR(COUNTIF($G30:$V30,"=0")/(16-COUNTBLANK('Datos Curso'!$C$20:$C$35))), "",(COUNTIF($G30:$V30,"=0")/(16-COUNTBLANK('Datos Curso'!$C$20:$C$35))))</f>
        <v>0</v>
      </c>
      <c r="AF30" s="140">
        <f t="shared" si="4"/>
        <v>1</v>
      </c>
    </row>
    <row r="31" spans="1:32" ht="32.25" customHeight="1" x14ac:dyDescent="0.25">
      <c r="A31" s="3"/>
      <c r="B31" s="412"/>
      <c r="C31" s="504"/>
      <c r="D31" s="528"/>
      <c r="E31" s="523"/>
      <c r="F31" s="338" t="str">
        <f>'Indic PDS'!F23</f>
        <v>20. Demuestra coherencia entre sus valores y acciones habituales</v>
      </c>
      <c r="G31" s="142">
        <v>3</v>
      </c>
      <c r="H31" s="142">
        <v>3</v>
      </c>
      <c r="I31" s="142">
        <v>3</v>
      </c>
      <c r="J31" s="142">
        <v>3</v>
      </c>
      <c r="K31" s="318">
        <v>3</v>
      </c>
      <c r="L31" s="318">
        <v>3</v>
      </c>
      <c r="M31" s="318">
        <v>3</v>
      </c>
      <c r="N31" s="318">
        <v>3</v>
      </c>
      <c r="O31" s="318">
        <v>3</v>
      </c>
      <c r="P31" s="318"/>
      <c r="Q31" s="318"/>
      <c r="R31" s="318"/>
      <c r="S31" s="318"/>
      <c r="T31" s="318"/>
      <c r="U31" s="318"/>
      <c r="V31" s="318"/>
      <c r="W31" s="223">
        <f t="shared" si="0"/>
        <v>9</v>
      </c>
      <c r="X31" s="42">
        <f t="shared" si="1"/>
        <v>0</v>
      </c>
      <c r="Y31" s="43">
        <f t="shared" si="2"/>
        <v>0</v>
      </c>
      <c r="Z31" s="44">
        <f t="shared" si="3"/>
        <v>0</v>
      </c>
      <c r="AA31" s="244"/>
      <c r="AB31" s="27">
        <f>IF(ISERROR(COUNTIF($G31:$V31,"=3")/(16-(COUNTBLANK('Datos Curso'!$C$20:$C$35)))),"",(COUNTIF($G31:$V31,"=3")/(16-(COUNTBLANK('Datos Curso'!$C$20:$C$35)))))</f>
        <v>1</v>
      </c>
      <c r="AC31" s="28">
        <f>IF(ISERROR(COUNTIF($G31:$V31,"=2")/(16-COUNTBLANK('Datos Curso'!$C$20:$C$35))),"",(COUNTIF($G31:$V31,"=2")/(16-COUNTBLANK('Datos Curso'!$C$20:$C$35))))</f>
        <v>0</v>
      </c>
      <c r="AD31" s="29">
        <f>IF(ISERROR(COUNTIF($G31:$V31,"=1")/(16-COUNTBLANK('Datos Curso'!$C$20:$C$35))), "",(COUNTIF($G31:$V31,"=1")/(16-COUNTBLANK('Datos Curso'!$C$20:$C$35))))</f>
        <v>0</v>
      </c>
      <c r="AE31" s="225">
        <f>IF(ISERROR(COUNTIF($G31:$V31,"=0")/(16-COUNTBLANK('Datos Curso'!$C$20:$C$35))), "",(COUNTIF($G31:$V31,"=0")/(16-COUNTBLANK('Datos Curso'!$C$20:$C$35))))</f>
        <v>0</v>
      </c>
      <c r="AF31" s="141">
        <f t="shared" si="4"/>
        <v>1</v>
      </c>
    </row>
    <row r="32" spans="1:32" ht="32.25" customHeight="1" thickBot="1" x14ac:dyDescent="0.3">
      <c r="A32" s="3"/>
      <c r="B32" s="413"/>
      <c r="C32" s="505"/>
      <c r="D32" s="529"/>
      <c r="E32" s="524"/>
      <c r="F32" s="355" t="str">
        <f>'Indic PDS'!F24</f>
        <v>21. Es autónomo en el cumplimiento de sus responsabilidades</v>
      </c>
      <c r="G32" s="143">
        <v>3</v>
      </c>
      <c r="H32" s="143">
        <v>3</v>
      </c>
      <c r="I32" s="143">
        <v>3</v>
      </c>
      <c r="J32" s="143">
        <v>3</v>
      </c>
      <c r="K32" s="319">
        <v>3</v>
      </c>
      <c r="L32" s="319">
        <v>3</v>
      </c>
      <c r="M32" s="319">
        <v>3</v>
      </c>
      <c r="N32" s="319">
        <v>3</v>
      </c>
      <c r="O32" s="319">
        <v>3</v>
      </c>
      <c r="P32" s="319"/>
      <c r="Q32" s="319"/>
      <c r="R32" s="319"/>
      <c r="S32" s="319"/>
      <c r="T32" s="319"/>
      <c r="U32" s="319"/>
      <c r="V32" s="319"/>
      <c r="W32" s="228">
        <f t="shared" si="0"/>
        <v>9</v>
      </c>
      <c r="X32" s="45">
        <f t="shared" si="1"/>
        <v>0</v>
      </c>
      <c r="Y32" s="46">
        <f t="shared" si="2"/>
        <v>0</v>
      </c>
      <c r="Z32" s="47">
        <f t="shared" si="3"/>
        <v>0</v>
      </c>
      <c r="AA32" s="244"/>
      <c r="AB32" s="31">
        <f>IF(ISERROR(COUNTIF($G32:$V32,"=3")/(16-(COUNTBLANK('Datos Curso'!$C$20:$C$35)))),"",(COUNTIF($G32:$V32,"=3")/(16-(COUNTBLANK('Datos Curso'!$C$20:$C$35)))))</f>
        <v>1</v>
      </c>
      <c r="AC32" s="32">
        <f>IF(ISERROR(COUNTIF($G32:$V32,"=2")/(16-COUNTBLANK('Datos Curso'!$C$20:$C$35))),"",(COUNTIF($G32:$V32,"=2")/(16-COUNTBLANK('Datos Curso'!$C$20:$C$35))))</f>
        <v>0</v>
      </c>
      <c r="AD32" s="33">
        <f>IF(ISERROR(COUNTIF($G32:$V32,"=1")/(16-COUNTBLANK('Datos Curso'!$C$20:$C$35))), "",(COUNTIF($G32:$V32,"=1")/(16-COUNTBLANK('Datos Curso'!$C$20:$C$35))))</f>
        <v>0</v>
      </c>
      <c r="AE32" s="230">
        <f>IF(ISERROR(COUNTIF($G32:$V32,"=0")/(16-COUNTBLANK('Datos Curso'!$C$20:$C$35))), "",(COUNTIF($G32:$V32,"=0")/(16-COUNTBLANK('Datos Curso'!$C$20:$C$35))))</f>
        <v>0</v>
      </c>
      <c r="AF32" s="144">
        <f t="shared" si="4"/>
        <v>1</v>
      </c>
    </row>
    <row r="33" spans="1:32" ht="15.75" thickBot="1" x14ac:dyDescent="0.3">
      <c r="A33" s="22"/>
      <c r="B33" s="34"/>
      <c r="C33" s="34"/>
      <c r="D33" s="34"/>
      <c r="E33" s="35"/>
      <c r="F33" s="36"/>
      <c r="G33" s="37"/>
      <c r="H33" s="37"/>
      <c r="I33" s="37"/>
      <c r="J33" s="37"/>
      <c r="K33" s="145"/>
      <c r="L33" s="145"/>
      <c r="M33" s="145"/>
      <c r="N33" s="145"/>
      <c r="O33" s="145"/>
      <c r="P33" s="145"/>
      <c r="Q33" s="145"/>
      <c r="R33" s="145"/>
      <c r="S33" s="145"/>
      <c r="T33" s="145"/>
      <c r="U33" s="145"/>
      <c r="V33" s="146"/>
      <c r="W33" s="38"/>
      <c r="X33" s="38"/>
      <c r="Y33" s="38"/>
      <c r="Z33" s="38"/>
      <c r="AA33" s="39"/>
      <c r="AB33" s="40"/>
      <c r="AC33" s="40"/>
      <c r="AD33" s="40"/>
      <c r="AE33" s="40"/>
      <c r="AF33" s="39"/>
    </row>
    <row r="34" spans="1:32" x14ac:dyDescent="0.25">
      <c r="A34" s="3"/>
      <c r="B34" s="458" t="s">
        <v>290</v>
      </c>
      <c r="C34" s="461"/>
      <c r="D34" s="462"/>
      <c r="E34" s="462"/>
      <c r="F34" s="149" t="s">
        <v>6</v>
      </c>
      <c r="G34" s="19">
        <f t="shared" ref="G34:V34" si="5">COUNTIF(G$12:G$32,"=3")</f>
        <v>14</v>
      </c>
      <c r="H34" s="19">
        <f t="shared" si="5"/>
        <v>13</v>
      </c>
      <c r="I34" s="19">
        <f t="shared" si="5"/>
        <v>14</v>
      </c>
      <c r="J34" s="19">
        <f t="shared" si="5"/>
        <v>14</v>
      </c>
      <c r="K34" s="19">
        <f t="shared" si="5"/>
        <v>13</v>
      </c>
      <c r="L34" s="19">
        <f t="shared" si="5"/>
        <v>14</v>
      </c>
      <c r="M34" s="19">
        <f t="shared" si="5"/>
        <v>14</v>
      </c>
      <c r="N34" s="19">
        <f t="shared" si="5"/>
        <v>14</v>
      </c>
      <c r="O34" s="19">
        <f t="shared" si="5"/>
        <v>14</v>
      </c>
      <c r="P34" s="19">
        <f t="shared" si="5"/>
        <v>0</v>
      </c>
      <c r="Q34" s="19">
        <f t="shared" si="5"/>
        <v>0</v>
      </c>
      <c r="R34" s="19">
        <f t="shared" si="5"/>
        <v>0</v>
      </c>
      <c r="S34" s="19">
        <f t="shared" si="5"/>
        <v>0</v>
      </c>
      <c r="T34" s="19">
        <f t="shared" si="5"/>
        <v>0</v>
      </c>
      <c r="U34" s="19">
        <f t="shared" si="5"/>
        <v>0</v>
      </c>
      <c r="V34" s="19">
        <f t="shared" si="5"/>
        <v>0</v>
      </c>
      <c r="W34" s="51"/>
      <c r="X34" s="51"/>
      <c r="Y34" s="51"/>
      <c r="Z34" s="51"/>
      <c r="AA34" s="3"/>
      <c r="AB34" s="51"/>
      <c r="AC34" s="51"/>
      <c r="AD34" s="51"/>
      <c r="AE34" s="51"/>
      <c r="AF34" s="3"/>
    </row>
    <row r="35" spans="1:32" x14ac:dyDescent="0.25">
      <c r="A35" s="3"/>
      <c r="B35" s="459"/>
      <c r="C35" s="463"/>
      <c r="D35" s="464"/>
      <c r="E35" s="464"/>
      <c r="F35" s="150" t="s">
        <v>24</v>
      </c>
      <c r="G35" s="52">
        <f t="shared" ref="G35:V35" si="6">COUNTIF(G$12:G$32,"=2")</f>
        <v>6</v>
      </c>
      <c r="H35" s="52">
        <f t="shared" si="6"/>
        <v>7</v>
      </c>
      <c r="I35" s="52">
        <f t="shared" si="6"/>
        <v>6</v>
      </c>
      <c r="J35" s="52">
        <f t="shared" si="6"/>
        <v>6</v>
      </c>
      <c r="K35" s="52">
        <f t="shared" si="6"/>
        <v>7</v>
      </c>
      <c r="L35" s="52">
        <f t="shared" si="6"/>
        <v>6</v>
      </c>
      <c r="M35" s="52">
        <f t="shared" si="6"/>
        <v>6</v>
      </c>
      <c r="N35" s="52">
        <f t="shared" si="6"/>
        <v>6</v>
      </c>
      <c r="O35" s="52">
        <f t="shared" si="6"/>
        <v>6</v>
      </c>
      <c r="P35" s="52">
        <f t="shared" si="6"/>
        <v>0</v>
      </c>
      <c r="Q35" s="52">
        <f t="shared" si="6"/>
        <v>0</v>
      </c>
      <c r="R35" s="52">
        <f t="shared" si="6"/>
        <v>0</v>
      </c>
      <c r="S35" s="52">
        <f t="shared" si="6"/>
        <v>0</v>
      </c>
      <c r="T35" s="52">
        <f t="shared" si="6"/>
        <v>0</v>
      </c>
      <c r="U35" s="52">
        <f t="shared" si="6"/>
        <v>0</v>
      </c>
      <c r="V35" s="52">
        <f t="shared" si="6"/>
        <v>0</v>
      </c>
      <c r="W35" s="51"/>
      <c r="X35" s="51"/>
      <c r="Y35" s="51"/>
      <c r="Z35" s="51"/>
      <c r="AA35" s="3"/>
      <c r="AB35" s="51"/>
      <c r="AC35" s="51"/>
      <c r="AD35" s="51"/>
      <c r="AE35" s="51"/>
      <c r="AF35" s="3"/>
    </row>
    <row r="36" spans="1:32" x14ac:dyDescent="0.25">
      <c r="A36" s="3"/>
      <c r="B36" s="459"/>
      <c r="C36" s="463"/>
      <c r="D36" s="464"/>
      <c r="E36" s="464"/>
      <c r="F36" s="150" t="s">
        <v>8</v>
      </c>
      <c r="G36" s="53">
        <f t="shared" ref="G36:V36" si="7">COUNTIF(G$12:G$32,"=1")</f>
        <v>1</v>
      </c>
      <c r="H36" s="53">
        <f t="shared" si="7"/>
        <v>1</v>
      </c>
      <c r="I36" s="53">
        <f t="shared" si="7"/>
        <v>1</v>
      </c>
      <c r="J36" s="53">
        <f t="shared" si="7"/>
        <v>1</v>
      </c>
      <c r="K36" s="53">
        <f t="shared" si="7"/>
        <v>1</v>
      </c>
      <c r="L36" s="53">
        <f t="shared" si="7"/>
        <v>1</v>
      </c>
      <c r="M36" s="53">
        <f t="shared" si="7"/>
        <v>1</v>
      </c>
      <c r="N36" s="53">
        <f t="shared" si="7"/>
        <v>1</v>
      </c>
      <c r="O36" s="53">
        <f t="shared" si="7"/>
        <v>1</v>
      </c>
      <c r="P36" s="53">
        <f t="shared" si="7"/>
        <v>0</v>
      </c>
      <c r="Q36" s="53">
        <f t="shared" si="7"/>
        <v>0</v>
      </c>
      <c r="R36" s="53">
        <f t="shared" si="7"/>
        <v>0</v>
      </c>
      <c r="S36" s="53">
        <f t="shared" si="7"/>
        <v>0</v>
      </c>
      <c r="T36" s="53">
        <f t="shared" si="7"/>
        <v>0</v>
      </c>
      <c r="U36" s="53">
        <f t="shared" si="7"/>
        <v>0</v>
      </c>
      <c r="V36" s="53">
        <f t="shared" si="7"/>
        <v>0</v>
      </c>
      <c r="W36" s="51"/>
      <c r="X36" s="51"/>
      <c r="Y36" s="51"/>
      <c r="Z36" s="51"/>
      <c r="AA36" s="3"/>
      <c r="AB36" s="51"/>
      <c r="AC36" s="51"/>
      <c r="AD36" s="51"/>
      <c r="AE36" s="51"/>
      <c r="AF36" s="3"/>
    </row>
    <row r="37" spans="1:32" ht="15.75" thickBot="1" x14ac:dyDescent="0.3">
      <c r="A37" s="3"/>
      <c r="B37" s="459"/>
      <c r="C37" s="463"/>
      <c r="D37" s="464"/>
      <c r="E37" s="464"/>
      <c r="F37" s="151" t="s">
        <v>25</v>
      </c>
      <c r="G37" s="54">
        <f t="shared" ref="G37:V37" si="8">COUNTIF(G$12:G$32,"=0")</f>
        <v>0</v>
      </c>
      <c r="H37" s="54">
        <f t="shared" si="8"/>
        <v>0</v>
      </c>
      <c r="I37" s="54">
        <f t="shared" si="8"/>
        <v>0</v>
      </c>
      <c r="J37" s="54">
        <f t="shared" si="8"/>
        <v>0</v>
      </c>
      <c r="K37" s="54">
        <f t="shared" si="8"/>
        <v>0</v>
      </c>
      <c r="L37" s="54">
        <f t="shared" si="8"/>
        <v>0</v>
      </c>
      <c r="M37" s="54">
        <f t="shared" si="8"/>
        <v>0</v>
      </c>
      <c r="N37" s="54">
        <f t="shared" si="8"/>
        <v>0</v>
      </c>
      <c r="O37" s="54">
        <f t="shared" si="8"/>
        <v>0</v>
      </c>
      <c r="P37" s="54">
        <f t="shared" si="8"/>
        <v>0</v>
      </c>
      <c r="Q37" s="54">
        <f t="shared" si="8"/>
        <v>0</v>
      </c>
      <c r="R37" s="54">
        <f t="shared" si="8"/>
        <v>0</v>
      </c>
      <c r="S37" s="54">
        <f t="shared" si="8"/>
        <v>0</v>
      </c>
      <c r="T37" s="54">
        <f t="shared" si="8"/>
        <v>0</v>
      </c>
      <c r="U37" s="54">
        <f t="shared" si="8"/>
        <v>0</v>
      </c>
      <c r="V37" s="54">
        <f t="shared" si="8"/>
        <v>0</v>
      </c>
      <c r="W37" s="1"/>
      <c r="X37" s="1"/>
      <c r="Y37" s="1"/>
      <c r="Z37" s="1"/>
      <c r="AA37" s="3"/>
      <c r="AB37" s="1"/>
      <c r="AC37" s="1"/>
      <c r="AD37" s="1"/>
      <c r="AE37" s="1"/>
      <c r="AF37" s="3"/>
    </row>
    <row r="38" spans="1:32" ht="15.75" thickBot="1" x14ac:dyDescent="0.3">
      <c r="A38" s="3"/>
      <c r="B38" s="459"/>
      <c r="C38" s="463"/>
      <c r="D38" s="464"/>
      <c r="E38" s="464"/>
      <c r="F38" s="92"/>
      <c r="G38" s="92"/>
      <c r="H38" s="92"/>
      <c r="I38" s="92"/>
      <c r="J38" s="92"/>
      <c r="K38" s="92"/>
      <c r="L38" s="92"/>
      <c r="M38" s="92"/>
      <c r="N38" s="92"/>
      <c r="O38" s="92"/>
      <c r="P38" s="92"/>
      <c r="Q38" s="92"/>
      <c r="R38" s="92"/>
      <c r="S38" s="92"/>
      <c r="T38" s="92"/>
      <c r="U38" s="92"/>
      <c r="V38" s="93"/>
      <c r="W38" s="3"/>
      <c r="X38" s="3"/>
      <c r="Y38" s="3"/>
      <c r="Z38" s="3"/>
      <c r="AA38" s="3"/>
      <c r="AB38" s="3"/>
      <c r="AC38" s="3"/>
      <c r="AD38" s="3"/>
      <c r="AE38" s="3"/>
      <c r="AF38" s="3"/>
    </row>
    <row r="39" spans="1:32" x14ac:dyDescent="0.25">
      <c r="A39" s="3"/>
      <c r="B39" s="459"/>
      <c r="C39" s="463"/>
      <c r="D39" s="464"/>
      <c r="E39" s="464"/>
      <c r="F39" s="149" t="s">
        <v>10</v>
      </c>
      <c r="G39" s="55">
        <f>IF(ISERROR(COUNTIF(G$12:G$32,"=3")/(21-COUNTBLANK('Indic PDS'!$F$4:$F$24))),"",(COUNTIF(G$12:G$32,"=3")/(21-COUNTBLANK('Indic PDS'!$F$4:$F$24))))</f>
        <v>0.66666666666666663</v>
      </c>
      <c r="H39" s="55">
        <f>IF(ISERROR(COUNTIF(H$12:H$32,"=3")/(21-COUNTBLANK('Indic PDS'!$F$4:$F$24))),"",(COUNTIF(H$12:H$32,"=3")/(21-COUNTBLANK('Indic PDS'!$F$4:$F$24))))</f>
        <v>0.61904761904761907</v>
      </c>
      <c r="I39" s="55">
        <f>IF(ISERROR(COUNTIF(I$12:I$32,"=3")/(21-COUNTBLANK('Indic PDS'!$F$4:$F$24))),"",(COUNTIF(I$12:I$32,"=3")/(21-COUNTBLANK('Indic PDS'!$F$4:$F$24))))</f>
        <v>0.66666666666666663</v>
      </c>
      <c r="J39" s="55">
        <f>IF(ISERROR(COUNTIF(J$12:J$32,"=3")/(21-COUNTBLANK('Indic PDS'!$F$4:$F$24))),"",(COUNTIF(J$12:J$32,"=3")/(21-COUNTBLANK('Indic PDS'!$F$4:$F$24))))</f>
        <v>0.66666666666666663</v>
      </c>
      <c r="K39" s="55">
        <f>IF(ISERROR(COUNTIF(K$12:K$32,"=3")/(21-COUNTBLANK('Indic PDS'!$F$4:$F$24))),"",(COUNTIF(K$12:K$32,"=3")/(21-COUNTBLANK('Indic PDS'!$F$4:$F$24))))</f>
        <v>0.61904761904761907</v>
      </c>
      <c r="L39" s="55">
        <f>IF(ISERROR(COUNTIF(L$12:L$32,"=3")/(21-COUNTBLANK('Indic PDS'!$F$4:$F$24))),"",(COUNTIF(L$12:L$32,"=3")/(21-COUNTBLANK('Indic PDS'!$F$4:$F$24))))</f>
        <v>0.66666666666666663</v>
      </c>
      <c r="M39" s="55">
        <f>IF(ISERROR(COUNTIF(M$12:M$32,"=3")/(21-COUNTBLANK('Indic PDS'!$F$4:$F$24))),"",(COUNTIF(M$12:M$32,"=3")/(21-COUNTBLANK('Indic PDS'!$F$4:$F$24))))</f>
        <v>0.66666666666666663</v>
      </c>
      <c r="N39" s="55">
        <f>IF(ISERROR(COUNTIF(N$12:N$32,"=3")/(21-COUNTBLANK('Indic PDS'!$F$4:$F$24))),"",(COUNTIF(N$12:N$32,"=3")/(21-COUNTBLANK('Indic PDS'!$F$4:$F$24))))</f>
        <v>0.66666666666666663</v>
      </c>
      <c r="O39" s="55">
        <f>IF(ISERROR(COUNTIF(O$12:O$32,"=3")/(21-COUNTBLANK('Indic PDS'!$F$4:$F$24))),"",(COUNTIF(O$12:O$32,"=3")/(21-COUNTBLANK('Indic PDS'!$F$4:$F$24))))</f>
        <v>0.66666666666666663</v>
      </c>
      <c r="P39" s="55">
        <f>IF(ISERROR(COUNTIF(P$12:P$32,"=3")/(21-COUNTBLANK('Indic PDS'!$F$4:$F$24))),"",(COUNTIF(P$12:P$32,"=3")/(21-COUNTBLANK('Indic PDS'!$F$4:$F$24))))</f>
        <v>0</v>
      </c>
      <c r="Q39" s="55">
        <f>IF(ISERROR(COUNTIF(Q$12:Q$32,"=3")/(21-COUNTBLANK('Indic PDS'!$F$4:$F$24))),"",(COUNTIF(Q$12:Q$32,"=3")/(21-COUNTBLANK('Indic PDS'!$F$4:$F$24))))</f>
        <v>0</v>
      </c>
      <c r="R39" s="55">
        <f>IF(ISERROR(COUNTIF(R$12:R$32,"=3")/(21-COUNTBLANK('Indic PDS'!$F$4:$F$24))),"",(COUNTIF(R$12:R$32,"=3")/(21-COUNTBLANK('Indic PDS'!$F$4:$F$24))))</f>
        <v>0</v>
      </c>
      <c r="S39" s="55">
        <f>IF(ISERROR(COUNTIF(S$12:S$32,"=3")/(21-COUNTBLANK('Indic PDS'!$F$4:$F$24))),"",(COUNTIF(S$12:S$32,"=3")/(21-COUNTBLANK('Indic PDS'!$F$4:$F$24))))</f>
        <v>0</v>
      </c>
      <c r="T39" s="55">
        <f>IF(ISERROR(COUNTIF(T$12:T$32,"=3")/(21-COUNTBLANK('Indic PDS'!$F$4:$F$24))),"",(COUNTIF(T$12:T$32,"=3")/(21-COUNTBLANK('Indic PDS'!$F$4:$F$24))))</f>
        <v>0</v>
      </c>
      <c r="U39" s="55">
        <f>IF(ISERROR(COUNTIF(U$12:U$32,"=3")/(21-COUNTBLANK('Indic PDS'!$F$4:$F$24))),"",(COUNTIF(U$12:U$32,"=3")/(21-COUNTBLANK('Indic PDS'!$F$4:$F$24))))</f>
        <v>0</v>
      </c>
      <c r="V39" s="55">
        <f>IF(ISERROR(COUNTIF(V$12:V$32,"=3")/(21-COUNTBLANK('Indic PDS'!$F$4:$F$24))),"",(COUNTIF(V$12:V$32,"=3")/(21-COUNTBLANK('Indic PDS'!$F$4:$F$24))))</f>
        <v>0</v>
      </c>
      <c r="W39" s="1"/>
      <c r="X39" s="3"/>
      <c r="Y39" s="1"/>
      <c r="Z39" s="1"/>
      <c r="AA39" s="3"/>
      <c r="AB39" s="1"/>
      <c r="AC39" s="1"/>
      <c r="AD39" s="1"/>
      <c r="AE39" s="1"/>
      <c r="AF39" s="3"/>
    </row>
    <row r="40" spans="1:32" x14ac:dyDescent="0.25">
      <c r="A40" s="3"/>
      <c r="B40" s="459"/>
      <c r="C40" s="463"/>
      <c r="D40" s="464"/>
      <c r="E40" s="464"/>
      <c r="F40" s="150" t="s">
        <v>11</v>
      </c>
      <c r="G40" s="56">
        <f>IF(ISERROR(COUNTIF(G$12:G$32,"=2")/(21-COUNTBLANK('Indic PDS'!$F$4:$F$24))),"",(COUNTIF(G$12:G$32,"=2")/(21-COUNTBLANK('Indic PDS'!$F$4:$F$24))))</f>
        <v>0.2857142857142857</v>
      </c>
      <c r="H40" s="56">
        <f>IF(ISERROR(COUNTIF(H$12:H$32,"=2")/(21-COUNTBLANK('Indic PDS'!$F$4:$F$24))),"",(COUNTIF(H$12:H$32,"=2")/(21-COUNTBLANK('Indic PDS'!$F$4:$F$24))))</f>
        <v>0.33333333333333331</v>
      </c>
      <c r="I40" s="56">
        <f>IF(ISERROR(COUNTIF(I$12:I$32,"=2")/(21-COUNTBLANK('Indic PDS'!$F$4:$F$24))),"",(COUNTIF(I$12:I$32,"=2")/(21-COUNTBLANK('Indic PDS'!$F$4:$F$24))))</f>
        <v>0.2857142857142857</v>
      </c>
      <c r="J40" s="56">
        <f>IF(ISERROR(COUNTIF(J$12:J$32,"=2")/(21-COUNTBLANK('Indic PDS'!$F$4:$F$24))),"",(COUNTIF(J$12:J$32,"=2")/(21-COUNTBLANK('Indic PDS'!$F$4:$F$24))))</f>
        <v>0.2857142857142857</v>
      </c>
      <c r="K40" s="56">
        <f>IF(ISERROR(COUNTIF(K$12:K$32,"=2")/(21-COUNTBLANK('Indic PDS'!$F$4:$F$24))),"",(COUNTIF(K$12:K$32,"=2")/(21-COUNTBLANK('Indic PDS'!$F$4:$F$24))))</f>
        <v>0.33333333333333331</v>
      </c>
      <c r="L40" s="56">
        <f>IF(ISERROR(COUNTIF(L$12:L$32,"=2")/(21-COUNTBLANK('Indic PDS'!$F$4:$F$24))),"",(COUNTIF(L$12:L$32,"=2")/(21-COUNTBLANK('Indic PDS'!$F$4:$F$24))))</f>
        <v>0.2857142857142857</v>
      </c>
      <c r="M40" s="56">
        <f>IF(ISERROR(COUNTIF(M$12:M$32,"=2")/(21-COUNTBLANK('Indic PDS'!$F$4:$F$24))),"",(COUNTIF(M$12:M$32,"=2")/(21-COUNTBLANK('Indic PDS'!$F$4:$F$24))))</f>
        <v>0.2857142857142857</v>
      </c>
      <c r="N40" s="56">
        <f>IF(ISERROR(COUNTIF(N$12:N$32,"=2")/(21-COUNTBLANK('Indic PDS'!$F$4:$F$24))),"",(COUNTIF(N$12:N$32,"=2")/(21-COUNTBLANK('Indic PDS'!$F$4:$F$24))))</f>
        <v>0.2857142857142857</v>
      </c>
      <c r="O40" s="56">
        <f>IF(ISERROR(COUNTIF(O$12:O$32,"=2")/(21-COUNTBLANK('Indic PDS'!$F$4:$F$24))),"",(COUNTIF(O$12:O$32,"=2")/(21-COUNTBLANK('Indic PDS'!$F$4:$F$24))))</f>
        <v>0.2857142857142857</v>
      </c>
      <c r="P40" s="56">
        <f>IF(ISERROR(COUNTIF(P$12:P$32,"=2")/(21-COUNTBLANK('Indic PDS'!$F$4:$F$24))),"",(COUNTIF(P$12:P$32,"=2")/(21-COUNTBLANK('Indic PDS'!$F$4:$F$24))))</f>
        <v>0</v>
      </c>
      <c r="Q40" s="56">
        <f>IF(ISERROR(COUNTIF(Q$12:Q$32,"=2")/(21-COUNTBLANK('Indic PDS'!$F$4:$F$24))),"",(COUNTIF(Q$12:Q$32,"=2")/(21-COUNTBLANK('Indic PDS'!$F$4:$F$24))))</f>
        <v>0</v>
      </c>
      <c r="R40" s="56">
        <f>IF(ISERROR(COUNTIF(R$12:R$32,"=2")/(21-COUNTBLANK('Indic PDS'!$F$4:$F$24))),"",(COUNTIF(R$12:R$32,"=2")/(21-COUNTBLANK('Indic PDS'!$F$4:$F$24))))</f>
        <v>0</v>
      </c>
      <c r="S40" s="56">
        <f>IF(ISERROR(COUNTIF(S$12:S$32,"=2")/(21-COUNTBLANK('Indic PDS'!$F$4:$F$24))),"",(COUNTIF(S$12:S$32,"=2")/(21-COUNTBLANK('Indic PDS'!$F$4:$F$24))))</f>
        <v>0</v>
      </c>
      <c r="T40" s="56">
        <f>IF(ISERROR(COUNTIF(T$12:T$32,"=2")/(21-COUNTBLANK('Indic PDS'!$F$4:$F$24))),"",(COUNTIF(T$12:T$32,"=2")/(21-COUNTBLANK('Indic PDS'!$F$4:$F$24))))</f>
        <v>0</v>
      </c>
      <c r="U40" s="56">
        <f>IF(ISERROR(COUNTIF(U$12:U$32,"=2")/(21-COUNTBLANK('Indic PDS'!$F$4:$F$24))),"",(COUNTIF(U$12:U$32,"=2")/(21-COUNTBLANK('Indic PDS'!$F$4:$F$24))))</f>
        <v>0</v>
      </c>
      <c r="V40" s="56">
        <f>IF(ISERROR(COUNTIF(V$12:V$32,"=2")/(21-COUNTBLANK('Indic PDS'!$F$4:$F$24))),"",(COUNTIF(V$12:V$32,"=2")/(21-COUNTBLANK('Indic PDS'!$F$4:$F$24))))</f>
        <v>0</v>
      </c>
      <c r="W40" s="1"/>
      <c r="X40" s="3"/>
      <c r="Y40" s="1"/>
      <c r="Z40" s="1"/>
      <c r="AA40" s="3"/>
      <c r="AB40" s="1"/>
      <c r="AC40" s="1"/>
      <c r="AD40" s="1"/>
      <c r="AE40" s="1"/>
      <c r="AF40" s="3"/>
    </row>
    <row r="41" spans="1:32" x14ac:dyDescent="0.25">
      <c r="A41" s="3"/>
      <c r="B41" s="459"/>
      <c r="C41" s="463"/>
      <c r="D41" s="464"/>
      <c r="E41" s="464"/>
      <c r="F41" s="150" t="s">
        <v>12</v>
      </c>
      <c r="G41" s="57">
        <f>IF(ISERROR(COUNTIF(G$12:G$32,"=1")/(21-COUNTBLANK('Indic PDS'!$F$4:$F$24))),"",(COUNTIF(G$12:G$32,"=1")/(21-COUNTBLANK('Indic PDS'!$F$4:$F$24))))</f>
        <v>4.7619047619047616E-2</v>
      </c>
      <c r="H41" s="57">
        <f>IF(ISERROR(COUNTIF(H$12:H$32,"=1")/(21-COUNTBLANK('Indic PDS'!$F$4:$F$24))),"",(COUNTIF(H$12:H$32,"=1")/(21-COUNTBLANK('Indic PDS'!$F$4:$F$24))))</f>
        <v>4.7619047619047616E-2</v>
      </c>
      <c r="I41" s="57">
        <f>IF(ISERROR(COUNTIF(I$12:I$32,"=1")/(21-COUNTBLANK('Indic PDS'!$F$4:$F$24))),"",(COUNTIF(I$12:I$32,"=1")/(21-COUNTBLANK('Indic PDS'!$F$4:$F$24))))</f>
        <v>4.7619047619047616E-2</v>
      </c>
      <c r="J41" s="57">
        <f>IF(ISERROR(COUNTIF(J$12:J$32,"=1")/(21-COUNTBLANK('Indic PDS'!$F$4:$F$24))),"",(COUNTIF(J$12:J$32,"=1")/(21-COUNTBLANK('Indic PDS'!$F$4:$F$24))))</f>
        <v>4.7619047619047616E-2</v>
      </c>
      <c r="K41" s="57">
        <f>IF(ISERROR(COUNTIF(K$12:K$32,"=1")/(21-COUNTBLANK('Indic PDS'!$F$4:$F$24))),"",(COUNTIF(K$12:K$32,"=1")/(21-COUNTBLANK('Indic PDS'!$F$4:$F$24))))</f>
        <v>4.7619047619047616E-2</v>
      </c>
      <c r="L41" s="57">
        <f>IF(ISERROR(COUNTIF(L$12:L$32,"=1")/(21-COUNTBLANK('Indic PDS'!$F$4:$F$24))),"",(COUNTIF(L$12:L$32,"=1")/(21-COUNTBLANK('Indic PDS'!$F$4:$F$24))))</f>
        <v>4.7619047619047616E-2</v>
      </c>
      <c r="M41" s="57">
        <f>IF(ISERROR(COUNTIF(M$12:M$32,"=1")/(21-COUNTBLANK('Indic PDS'!$F$4:$F$24))),"",(COUNTIF(M$12:M$32,"=1")/(21-COUNTBLANK('Indic PDS'!$F$4:$F$24))))</f>
        <v>4.7619047619047616E-2</v>
      </c>
      <c r="N41" s="57">
        <f>IF(ISERROR(COUNTIF(N$12:N$32,"=1")/(21-COUNTBLANK('Indic PDS'!$F$4:$F$24))),"",(COUNTIF(N$12:N$32,"=1")/(21-COUNTBLANK('Indic PDS'!$F$4:$F$24))))</f>
        <v>4.7619047619047616E-2</v>
      </c>
      <c r="O41" s="57">
        <f>IF(ISERROR(COUNTIF(O$12:O$32,"=1")/(21-COUNTBLANK('Indic PDS'!$F$4:$F$24))),"",(COUNTIF(O$12:O$32,"=1")/(21-COUNTBLANK('Indic PDS'!$F$4:$F$24))))</f>
        <v>4.7619047619047616E-2</v>
      </c>
      <c r="P41" s="57">
        <f>IF(ISERROR(COUNTIF(P$12:P$32,"=1")/(21-COUNTBLANK('Indic PDS'!$F$4:$F$24))),"",(COUNTIF(P$12:P$32,"=1")/(21-COUNTBLANK('Indic PDS'!$F$4:$F$24))))</f>
        <v>0</v>
      </c>
      <c r="Q41" s="57">
        <f>IF(ISERROR(COUNTIF(Q$12:Q$32,"=1")/(21-COUNTBLANK('Indic PDS'!$F$4:$F$24))),"",(COUNTIF(Q$12:Q$32,"=1")/(21-COUNTBLANK('Indic PDS'!$F$4:$F$24))))</f>
        <v>0</v>
      </c>
      <c r="R41" s="57">
        <f>IF(ISERROR(COUNTIF(R$12:R$32,"=1")/(21-COUNTBLANK('Indic PDS'!$F$4:$F$24))),"",(COUNTIF(R$12:R$32,"=1")/(21-COUNTBLANK('Indic PDS'!$F$4:$F$24))))</f>
        <v>0</v>
      </c>
      <c r="S41" s="57">
        <f>IF(ISERROR(COUNTIF(S$12:S$32,"=1")/(21-COUNTBLANK('Indic PDS'!$F$4:$F$24))),"",(COUNTIF(S$12:S$32,"=1")/(21-COUNTBLANK('Indic PDS'!$F$4:$F$24))))</f>
        <v>0</v>
      </c>
      <c r="T41" s="57">
        <f>IF(ISERROR(COUNTIF(T$12:T$32,"=1")/(21-COUNTBLANK('Indic PDS'!$F$4:$F$24))),"",(COUNTIF(T$12:T$32,"=1")/(21-COUNTBLANK('Indic PDS'!$F$4:$F$24))))</f>
        <v>0</v>
      </c>
      <c r="U41" s="57">
        <f>IF(ISERROR(COUNTIF(U$12:U$32,"=1")/(21-COUNTBLANK('Indic PDS'!$F$4:$F$24))),"",(COUNTIF(U$12:U$32,"=1")/(21-COUNTBLANK('Indic PDS'!$F$4:$F$24))))</f>
        <v>0</v>
      </c>
      <c r="V41" s="57">
        <f>IF(ISERROR(COUNTIF(V$12:V$32,"=1")/(21-COUNTBLANK('Indic PDS'!$F$4:$F$24))),"",(COUNTIF(V$12:V$32,"=1")/(21-COUNTBLANK('Indic PDS'!$F$4:$F$24))))</f>
        <v>0</v>
      </c>
      <c r="W41" s="1"/>
      <c r="X41" s="3"/>
      <c r="Y41" s="1"/>
      <c r="Z41" s="1"/>
      <c r="AA41" s="3"/>
      <c r="AB41" s="1"/>
      <c r="AC41" s="1"/>
      <c r="AD41" s="1"/>
      <c r="AE41" s="1"/>
      <c r="AF41" s="3"/>
    </row>
    <row r="42" spans="1:32" ht="15.75" thickBot="1" x14ac:dyDescent="0.3">
      <c r="A42" s="3"/>
      <c r="B42" s="460"/>
      <c r="C42" s="465"/>
      <c r="D42" s="466"/>
      <c r="E42" s="466"/>
      <c r="F42" s="151" t="s">
        <v>26</v>
      </c>
      <c r="G42" s="58">
        <f>IF(ISERROR(COUNTIF(G$12:G$32,"=0")/(21-COUNTBLANK('Indic PDS'!$F$4:$F$24))),"",(COUNTIF(G$12:G$32,"=0")/(21-COUNTBLANK('Indic PDS'!$F$4:$F$24))))</f>
        <v>0</v>
      </c>
      <c r="H42" s="58">
        <f>IF(ISERROR(COUNTIF(H$12:H$32,"=0")/(21-COUNTBLANK('Indic PDS'!$F$4:$F$24))),"",(COUNTIF(H$12:H$32,"=0")/(21-COUNTBLANK('Indic PDS'!$F$4:$F$24))))</f>
        <v>0</v>
      </c>
      <c r="I42" s="58">
        <f>IF(ISERROR(COUNTIF(I$12:I$32,"=0")/(21-COUNTBLANK('Indic PDS'!$F$4:$F$24))),"",(COUNTIF(I$12:I$32,"=0")/(21-COUNTBLANK('Indic PDS'!$F$4:$F$24))))</f>
        <v>0</v>
      </c>
      <c r="J42" s="58">
        <f>IF(ISERROR(COUNTIF(J$12:J$32,"=0")/(21-COUNTBLANK('Indic PDS'!$F$4:$F$24))),"",(COUNTIF(J$12:J$32,"=0")/(21-COUNTBLANK('Indic PDS'!$F$4:$F$24))))</f>
        <v>0</v>
      </c>
      <c r="K42" s="58">
        <f>IF(ISERROR(COUNTIF(K$12:K$32,"=0")/(21-COUNTBLANK('Indic PDS'!$F$4:$F$24))),"",(COUNTIF(K$12:K$32,"=0")/(21-COUNTBLANK('Indic PDS'!$F$4:$F$24))))</f>
        <v>0</v>
      </c>
      <c r="L42" s="58">
        <f>IF(ISERROR(COUNTIF(L$12:L$32,"=0")/(21-COUNTBLANK('Indic PDS'!$F$4:$F$24))),"",(COUNTIF(L$12:L$32,"=0")/(21-COUNTBLANK('Indic PDS'!$F$4:$F$24))))</f>
        <v>0</v>
      </c>
      <c r="M42" s="58">
        <f>IF(ISERROR(COUNTIF(M$12:M$32,"=0")/(21-COUNTBLANK('Indic PDS'!$F$4:$F$24))),"",(COUNTIF(M$12:M$32,"=0")/(21-COUNTBLANK('Indic PDS'!$F$4:$F$24))))</f>
        <v>0</v>
      </c>
      <c r="N42" s="58">
        <f>IF(ISERROR(COUNTIF(N$12:N$32,"=0")/(21-COUNTBLANK('Indic PDS'!$F$4:$F$24))),"",(COUNTIF(N$12:N$32,"=0")/(21-COUNTBLANK('Indic PDS'!$F$4:$F$24))))</f>
        <v>0</v>
      </c>
      <c r="O42" s="58">
        <f>IF(ISERROR(COUNTIF(O$12:O$32,"=0")/(21-COUNTBLANK('Indic PDS'!$F$4:$F$24))),"",(COUNTIF(O$12:O$32,"=0")/(21-COUNTBLANK('Indic PDS'!$F$4:$F$24))))</f>
        <v>0</v>
      </c>
      <c r="P42" s="58">
        <f>IF(ISERROR(COUNTIF(P$12:P$32,"=0")/(21-COUNTBLANK('Indic PDS'!$F$4:$F$24))),"",(COUNTIF(P$12:P$32,"=0")/(21-COUNTBLANK('Indic PDS'!$F$4:$F$24))))</f>
        <v>0</v>
      </c>
      <c r="Q42" s="58">
        <f>IF(ISERROR(COUNTIF(Q$12:Q$32,"=0")/(21-COUNTBLANK('Indic PDS'!$F$4:$F$24))),"",(COUNTIF(Q$12:Q$32,"=0")/(21-COUNTBLANK('Indic PDS'!$F$4:$F$24))))</f>
        <v>0</v>
      </c>
      <c r="R42" s="58">
        <f>IF(ISERROR(COUNTIF(R$12:R$32,"=0")/(21-COUNTBLANK('Indic PDS'!$F$4:$F$24))),"",(COUNTIF(R$12:R$32,"=0")/(21-COUNTBLANK('Indic PDS'!$F$4:$F$24))))</f>
        <v>0</v>
      </c>
      <c r="S42" s="58">
        <f>IF(ISERROR(COUNTIF(S$12:S$32,"=0")/(21-COUNTBLANK('Indic PDS'!$F$4:$F$24))),"",(COUNTIF(S$12:S$32,"=0")/(21-COUNTBLANK('Indic PDS'!$F$4:$F$24))))</f>
        <v>0</v>
      </c>
      <c r="T42" s="58">
        <f>IF(ISERROR(COUNTIF(T$12:T$32,"=0")/(21-COUNTBLANK('Indic PDS'!$F$4:$F$24))),"",(COUNTIF(T$12:T$32,"=0")/(21-COUNTBLANK('Indic PDS'!$F$4:$F$24))))</f>
        <v>0</v>
      </c>
      <c r="U42" s="58">
        <f>IF(ISERROR(COUNTIF(U$12:U$32,"=0")/(21-COUNTBLANK('Indic PDS'!$F$4:$F$24))),"",(COUNTIF(U$12:U$32,"=0")/(21-COUNTBLANK('Indic PDS'!$F$4:$F$24))))</f>
        <v>0</v>
      </c>
      <c r="V42" s="58">
        <f>IF(ISERROR(COUNTIF(V$12:V$32,"=0")/(21-COUNTBLANK('Indic PDS'!$F$4:$F$24))),"",(COUNTIF(V$12:V$32,"=0")/(21-COUNTBLANK('Indic PDS'!$F$4:$F$24))))</f>
        <v>0</v>
      </c>
      <c r="W42" s="1"/>
      <c r="X42" s="3"/>
      <c r="Y42" s="1"/>
      <c r="Z42" s="1"/>
      <c r="AA42" s="3"/>
      <c r="AB42" s="1"/>
      <c r="AC42" s="1"/>
      <c r="AD42" s="1"/>
      <c r="AE42" s="1"/>
      <c r="AF42" s="3"/>
    </row>
    <row r="43" spans="1:32" ht="15.75" thickBot="1" x14ac:dyDescent="0.3">
      <c r="A43" s="3"/>
      <c r="B43" s="3"/>
      <c r="C43" s="3"/>
      <c r="D43" s="3"/>
      <c r="E43" s="3"/>
      <c r="F43" s="59"/>
      <c r="G43" s="307"/>
      <c r="H43" s="307"/>
      <c r="I43" s="307"/>
      <c r="J43" s="307"/>
      <c r="K43" s="307"/>
      <c r="L43" s="307"/>
      <c r="M43" s="307"/>
      <c r="N43" s="307"/>
      <c r="O43" s="307"/>
      <c r="P43" s="1"/>
      <c r="Q43" s="1"/>
      <c r="R43" s="1"/>
      <c r="S43" s="1"/>
      <c r="T43" s="1"/>
      <c r="U43" s="1"/>
      <c r="V43" s="1"/>
      <c r="W43" s="1"/>
      <c r="X43" s="1"/>
      <c r="Y43" s="1"/>
      <c r="Z43" s="1"/>
      <c r="AA43" s="3"/>
      <c r="AB43" s="1"/>
      <c r="AC43" s="1"/>
      <c r="AD43" s="1"/>
      <c r="AE43" s="1"/>
      <c r="AF43" s="60"/>
    </row>
    <row r="44" spans="1:32" x14ac:dyDescent="0.25">
      <c r="A44" s="3"/>
      <c r="B44" s="3"/>
      <c r="C44" s="3"/>
      <c r="D44" s="3"/>
      <c r="E44" s="3"/>
      <c r="F44" s="59"/>
      <c r="G44" s="491" t="s">
        <v>291</v>
      </c>
      <c r="H44" s="492"/>
      <c r="I44" s="492"/>
      <c r="J44" s="493"/>
      <c r="K44" s="3"/>
      <c r="L44" s="3"/>
      <c r="M44" s="520"/>
      <c r="N44" s="520"/>
      <c r="O44" s="520"/>
      <c r="P44" s="520"/>
      <c r="Q44" s="51"/>
      <c r="R44" s="247"/>
      <c r="S44" s="520"/>
      <c r="T44" s="520"/>
      <c r="U44" s="520"/>
      <c r="V44" s="520"/>
      <c r="W44" s="39"/>
      <c r="X44" s="3"/>
      <c r="Y44" s="1"/>
      <c r="Z44" s="3"/>
      <c r="AA44" s="3"/>
      <c r="AB44" s="3"/>
      <c r="AC44" s="3"/>
      <c r="AD44" s="1"/>
      <c r="AE44" s="1"/>
      <c r="AF44" s="1"/>
    </row>
    <row r="45" spans="1:32" x14ac:dyDescent="0.25">
      <c r="A45" s="3"/>
      <c r="B45" s="3"/>
      <c r="C45" s="3"/>
      <c r="D45" s="3"/>
      <c r="E45" s="3"/>
      <c r="F45" s="59"/>
      <c r="G45" s="494"/>
      <c r="H45" s="495"/>
      <c r="I45" s="495"/>
      <c r="J45" s="496"/>
      <c r="K45" s="3"/>
      <c r="L45" s="3"/>
      <c r="M45" s="520"/>
      <c r="N45" s="520"/>
      <c r="O45" s="520"/>
      <c r="P45" s="520"/>
      <c r="Q45" s="51"/>
      <c r="R45" s="247"/>
      <c r="S45" s="520"/>
      <c r="T45" s="520"/>
      <c r="U45" s="520"/>
      <c r="V45" s="520"/>
      <c r="W45" s="39"/>
      <c r="X45" s="3"/>
      <c r="Y45" s="1"/>
      <c r="Z45" s="3"/>
      <c r="AA45" s="3"/>
      <c r="AB45" s="3"/>
      <c r="AC45" s="3"/>
      <c r="AD45" s="1"/>
      <c r="AE45" s="1"/>
      <c r="AF45" s="1"/>
    </row>
    <row r="46" spans="1:32" ht="15.75" thickBot="1" x14ac:dyDescent="0.3">
      <c r="A46" s="3"/>
      <c r="B46" s="3"/>
      <c r="C46" s="3"/>
      <c r="D46" s="3"/>
      <c r="E46" s="3"/>
      <c r="F46" s="59"/>
      <c r="G46" s="494"/>
      <c r="H46" s="495"/>
      <c r="I46" s="495"/>
      <c r="J46" s="496"/>
      <c r="K46" s="3"/>
      <c r="L46" s="3"/>
      <c r="M46" s="520"/>
      <c r="N46" s="520"/>
      <c r="O46" s="520"/>
      <c r="P46" s="520"/>
      <c r="Q46" s="51"/>
      <c r="R46" s="247"/>
      <c r="S46" s="520"/>
      <c r="T46" s="520"/>
      <c r="U46" s="520"/>
      <c r="V46" s="520"/>
      <c r="W46" s="39"/>
      <c r="X46" s="3"/>
      <c r="Y46" s="1"/>
      <c r="Z46" s="3"/>
      <c r="AA46" s="3"/>
      <c r="AB46" s="3"/>
      <c r="AC46" s="3"/>
      <c r="AD46" s="1"/>
      <c r="AE46" s="1"/>
      <c r="AF46" s="1"/>
    </row>
    <row r="47" spans="1:32" ht="15.75" thickBot="1" x14ac:dyDescent="0.3">
      <c r="A47" s="3"/>
      <c r="B47" s="3"/>
      <c r="C47" s="3"/>
      <c r="D47" s="3"/>
      <c r="E47" s="3"/>
      <c r="F47" s="59"/>
      <c r="G47" s="172" t="s">
        <v>6</v>
      </c>
      <c r="H47" s="173"/>
      <c r="I47" s="174"/>
      <c r="J47" s="169">
        <f>IF(ISERROR(SUM($G39:$V39)/(16-COUNTBLANK('Datos Curso'!$C$20:$C$35))), "",(SUM($G39:$V39)/(16-COUNTBLANK('Datos Curso'!$C$20:$C$35))))</f>
        <v>0.65608465608465616</v>
      </c>
      <c r="K47" s="3"/>
      <c r="L47" s="3"/>
      <c r="M47" s="248"/>
      <c r="N47" s="248"/>
      <c r="O47" s="248"/>
      <c r="P47" s="249"/>
      <c r="Q47" s="66"/>
      <c r="R47" s="67"/>
      <c r="S47" s="248"/>
      <c r="T47" s="248"/>
      <c r="U47" s="248"/>
      <c r="V47" s="249"/>
      <c r="W47" s="39"/>
      <c r="X47" s="3"/>
      <c r="Y47" s="1"/>
      <c r="Z47" s="3"/>
      <c r="AA47" s="3"/>
      <c r="AB47" s="3"/>
      <c r="AC47" s="3"/>
      <c r="AD47" s="1"/>
      <c r="AE47" s="1"/>
      <c r="AF47" s="1"/>
    </row>
    <row r="48" spans="1:32" ht="15.75" thickBot="1" x14ac:dyDescent="0.3">
      <c r="A48" s="3"/>
      <c r="B48" s="3"/>
      <c r="C48" s="3"/>
      <c r="D48" s="3"/>
      <c r="E48" s="3"/>
      <c r="F48" s="59"/>
      <c r="G48" s="68" t="s">
        <v>7</v>
      </c>
      <c r="H48" s="69"/>
      <c r="I48" s="70"/>
      <c r="J48" s="255">
        <f>IF(ISERROR(SUM($G40:$V40)/(16-COUNTBLANK('Datos Curso'!$C$20:$C$35))), "",(SUM($G40:$V40)/(16-COUNTBLANK('Datos Curso'!$C$20:$C$35))))</f>
        <v>0.29629629629629622</v>
      </c>
      <c r="K48" s="3"/>
      <c r="L48" s="3"/>
      <c r="M48" s="250"/>
      <c r="N48" s="250"/>
      <c r="O48" s="250"/>
      <c r="P48" s="249"/>
      <c r="Q48" s="66"/>
      <c r="R48" s="67"/>
      <c r="S48" s="250"/>
      <c r="T48" s="250"/>
      <c r="U48" s="250"/>
      <c r="V48" s="249"/>
      <c r="W48" s="39"/>
      <c r="X48" s="3"/>
      <c r="Y48" s="1"/>
      <c r="Z48" s="3"/>
      <c r="AA48" s="3"/>
      <c r="AB48" s="3"/>
      <c r="AC48" s="3"/>
      <c r="AD48" s="1"/>
      <c r="AE48" s="1"/>
      <c r="AF48" s="1"/>
    </row>
    <row r="49" spans="1:32" ht="15.75" thickBot="1" x14ac:dyDescent="0.3">
      <c r="A49" s="3"/>
      <c r="B49" s="3"/>
      <c r="C49" s="3"/>
      <c r="D49" s="3"/>
      <c r="E49" s="3"/>
      <c r="F49" s="59"/>
      <c r="G49" s="72" t="s">
        <v>8</v>
      </c>
      <c r="H49" s="73"/>
      <c r="I49" s="74"/>
      <c r="J49" s="256">
        <f>IF(ISERROR(SUM($G41:$V41)/(16-COUNTBLANK('Datos Curso'!$C$20:$C$35))), "",(SUM($G41:$V41)/(16-COUNTBLANK('Datos Curso'!$C$20:$C$35))))</f>
        <v>4.7619047619047616E-2</v>
      </c>
      <c r="K49" s="3"/>
      <c r="L49" s="3"/>
      <c r="M49" s="250"/>
      <c r="N49" s="250"/>
      <c r="O49" s="250"/>
      <c r="P49" s="251"/>
      <c r="Q49" s="67"/>
      <c r="R49" s="67"/>
      <c r="S49" s="250"/>
      <c r="T49" s="250"/>
      <c r="U49" s="250"/>
      <c r="V49" s="251"/>
      <c r="W49" s="39"/>
      <c r="X49" s="3"/>
      <c r="Y49" s="1"/>
      <c r="Z49" s="3"/>
      <c r="AA49" s="3"/>
      <c r="AB49" s="3"/>
      <c r="AC49" s="3"/>
      <c r="AD49" s="1"/>
      <c r="AE49" s="1"/>
      <c r="AF49" s="1"/>
    </row>
    <row r="50" spans="1:32" ht="15.75" thickBot="1" x14ac:dyDescent="0.3">
      <c r="A50" s="3"/>
      <c r="B50" s="3"/>
      <c r="C50" s="3"/>
      <c r="D50" s="3"/>
      <c r="E50" s="3"/>
      <c r="F50" s="59"/>
      <c r="G50" s="76" t="s">
        <v>9</v>
      </c>
      <c r="H50" s="77"/>
      <c r="I50" s="78"/>
      <c r="J50" s="257">
        <f>IF(ISERROR(SUM($G42:$V42)/(16-COUNTBLANK('Datos Curso'!$C$20:$C$35))), "",(SUM($G42:$V42)/(16-COUNTBLANK('Datos Curso'!$C$20:$C$35))))</f>
        <v>0</v>
      </c>
      <c r="K50" s="3"/>
      <c r="L50" s="3"/>
      <c r="M50" s="250"/>
      <c r="N50" s="250"/>
      <c r="O50" s="250"/>
      <c r="P50" s="251"/>
      <c r="Q50" s="66"/>
      <c r="R50" s="67"/>
      <c r="S50" s="250"/>
      <c r="T50" s="250"/>
      <c r="U50" s="250"/>
      <c r="V50" s="251"/>
      <c r="W50" s="39"/>
      <c r="X50" s="3"/>
      <c r="Y50" s="1"/>
      <c r="Z50" s="3"/>
      <c r="AA50" s="3"/>
      <c r="AB50" s="3"/>
      <c r="AC50" s="3"/>
      <c r="AD50" s="1"/>
      <c r="AE50" s="1"/>
      <c r="AF50" s="1"/>
    </row>
    <row r="51" spans="1:32" ht="15.75" thickBot="1" x14ac:dyDescent="0.3">
      <c r="A51" s="3"/>
      <c r="B51" s="3"/>
      <c r="C51" s="3"/>
      <c r="D51" s="3"/>
      <c r="E51" s="3"/>
      <c r="F51" s="3"/>
      <c r="G51" s="455" t="s">
        <v>44</v>
      </c>
      <c r="H51" s="456"/>
      <c r="I51" s="457"/>
      <c r="J51" s="80">
        <f>SUM(J47:J50)</f>
        <v>1</v>
      </c>
      <c r="K51" s="3"/>
      <c r="L51" s="3"/>
      <c r="M51" s="521"/>
      <c r="N51" s="521"/>
      <c r="O51" s="521"/>
      <c r="P51" s="252"/>
      <c r="Q51" s="252"/>
      <c r="R51" s="253"/>
      <c r="S51" s="521"/>
      <c r="T51" s="521"/>
      <c r="U51" s="521"/>
      <c r="V51" s="254"/>
      <c r="W51" s="39"/>
      <c r="X51" s="3"/>
      <c r="Y51" s="1"/>
      <c r="Z51" s="3"/>
      <c r="AA51" s="3"/>
      <c r="AB51" s="3"/>
      <c r="AC51" s="3"/>
      <c r="AD51" s="1"/>
      <c r="AE51" s="1"/>
      <c r="AF51" s="1"/>
    </row>
  </sheetData>
  <sheetProtection password="C493" sheet="1" objects="1" scenarios="1"/>
  <mergeCells count="49">
    <mergeCell ref="C8:F8"/>
    <mergeCell ref="C9:F9"/>
    <mergeCell ref="S3:S10"/>
    <mergeCell ref="T3:T10"/>
    <mergeCell ref="U3:U10"/>
    <mergeCell ref="R3:R10"/>
    <mergeCell ref="G3:G10"/>
    <mergeCell ref="H3:H10"/>
    <mergeCell ref="I3:I10"/>
    <mergeCell ref="J3:J10"/>
    <mergeCell ref="O3:O10"/>
    <mergeCell ref="P3:P10"/>
    <mergeCell ref="Q3:Q10"/>
    <mergeCell ref="C7:F7"/>
    <mergeCell ref="B34:B42"/>
    <mergeCell ref="C34:E42"/>
    <mergeCell ref="E30:E32"/>
    <mergeCell ref="C10:F10"/>
    <mergeCell ref="C11:D11"/>
    <mergeCell ref="B12:B32"/>
    <mergeCell ref="C17:D24"/>
    <mergeCell ref="C25:D32"/>
    <mergeCell ref="E25:E27"/>
    <mergeCell ref="E28:E29"/>
    <mergeCell ref="E12:E16"/>
    <mergeCell ref="C12:D16"/>
    <mergeCell ref="E17:E21"/>
    <mergeCell ref="E22:E24"/>
    <mergeCell ref="G44:J46"/>
    <mergeCell ref="M44:P46"/>
    <mergeCell ref="S44:V46"/>
    <mergeCell ref="G51:I51"/>
    <mergeCell ref="M51:O51"/>
    <mergeCell ref="S51:U51"/>
    <mergeCell ref="AE6:AE10"/>
    <mergeCell ref="AF6:AF10"/>
    <mergeCell ref="AB6:AB10"/>
    <mergeCell ref="AC6:AC10"/>
    <mergeCell ref="K3:K10"/>
    <mergeCell ref="L3:L10"/>
    <mergeCell ref="M3:M10"/>
    <mergeCell ref="N3:N10"/>
    <mergeCell ref="X7:X10"/>
    <mergeCell ref="Y7:Y10"/>
    <mergeCell ref="Z7:Z10"/>
    <mergeCell ref="V3:V10"/>
    <mergeCell ref="W3:AF3"/>
    <mergeCell ref="AD6:AD10"/>
    <mergeCell ref="W7:W10"/>
  </mergeCells>
  <conditionalFormatting sqref="P12:V32">
    <cfRule type="cellIs" dxfId="38" priority="10" operator="equal">
      <formula>""</formula>
    </cfRule>
    <cfRule type="cellIs" dxfId="37" priority="11" operator="greaterThan">
      <formula>3</formula>
    </cfRule>
  </conditionalFormatting>
  <conditionalFormatting sqref="J51">
    <cfRule type="cellIs" dxfId="36" priority="5" operator="equal">
      <formula>1</formula>
    </cfRule>
  </conditionalFormatting>
  <conditionalFormatting sqref="P51">
    <cfRule type="cellIs" dxfId="35" priority="4" operator="equal">
      <formula>1</formula>
    </cfRule>
  </conditionalFormatting>
  <conditionalFormatting sqref="V51">
    <cfRule type="cellIs" dxfId="34" priority="3" operator="equal">
      <formula>1</formula>
    </cfRule>
  </conditionalFormatting>
  <conditionalFormatting sqref="G12:O32">
    <cfRule type="cellIs" dxfId="33" priority="1" operator="equal">
      <formula>""</formula>
    </cfRule>
    <cfRule type="cellIs" dxfId="32" priority="2" operator="greaterThan">
      <formula>3</formula>
    </cfRule>
  </conditionalFormatting>
  <pageMargins left="0.51181102362204722" right="0.51181102362204722" top="0.74803149606299213" bottom="0.74803149606299213" header="0.31496062992125984" footer="0.31496062992125984"/>
  <pageSetup scale="75"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B1:G24"/>
  <sheetViews>
    <sheetView showGridLines="0" zoomScaleNormal="100" workbookViewId="0">
      <pane ySplit="8" topLeftCell="A9" activePane="bottomLeft" state="frozen"/>
      <selection pane="bottomLeft"/>
    </sheetView>
  </sheetViews>
  <sheetFormatPr baseColWidth="10" defaultRowHeight="15" x14ac:dyDescent="0.25"/>
  <cols>
    <col min="1" max="1" width="1.85546875" customWidth="1"/>
    <col min="2" max="2" width="4.28515625" customWidth="1"/>
    <col min="3" max="3" width="11.7109375" customWidth="1"/>
    <col min="4" max="5" width="12" customWidth="1"/>
    <col min="6" max="6" width="99.5703125" customWidth="1"/>
    <col min="7" max="7" width="5.7109375" customWidth="1"/>
  </cols>
  <sheetData>
    <row r="1" spans="2:7" ht="15.75" thickBot="1" x14ac:dyDescent="0.3"/>
    <row r="2" spans="2:7" x14ac:dyDescent="0.25">
      <c r="B2" s="535" t="s">
        <v>5</v>
      </c>
      <c r="C2" s="536"/>
      <c r="D2" s="541" t="str">
        <f>CONCATENATE('Datos Curso'!C4,"  ",'Datos Curso'!D4)</f>
        <v>Primer  Trimestre</v>
      </c>
      <c r="E2" s="542"/>
      <c r="F2" s="86"/>
      <c r="G2" s="84"/>
    </row>
    <row r="3" spans="2:7" x14ac:dyDescent="0.25">
      <c r="B3" s="537" t="s">
        <v>14</v>
      </c>
      <c r="C3" s="538"/>
      <c r="D3" s="543" t="str">
        <f>CONCATENATE('Datos Curso'!C9,"  ",'Datos Curso'!D9)</f>
        <v>Medio Mayor  B</v>
      </c>
      <c r="E3" s="544"/>
      <c r="F3" s="87"/>
    </row>
    <row r="4" spans="2:7" x14ac:dyDescent="0.25">
      <c r="B4" s="537" t="s">
        <v>15</v>
      </c>
      <c r="C4" s="538"/>
      <c r="D4" s="543" t="str">
        <f>CONCATENATE('Datos Curso'!C12,"  ",'Datos Curso'!D12,"  ",'Datos Curso'!E12)</f>
        <v>Cecilia  Muñoz  Oses</v>
      </c>
      <c r="E4" s="544"/>
      <c r="F4" s="310" t="s">
        <v>304</v>
      </c>
      <c r="G4" s="84"/>
    </row>
    <row r="5" spans="2:7" ht="15.75" thickBot="1" x14ac:dyDescent="0.3">
      <c r="B5" s="539" t="s">
        <v>16</v>
      </c>
      <c r="C5" s="540"/>
      <c r="D5" s="533" t="str">
        <f>CONCATENATE('Datos Curso'!C14,"  ",'Datos Curso'!D14,"  ",'Datos Curso'!E14)</f>
        <v>Francisca  Araya  Muñoz</v>
      </c>
      <c r="E5" s="534"/>
      <c r="F5" s="88"/>
      <c r="G5" s="84"/>
    </row>
    <row r="7" spans="2:7" ht="15.75" thickBot="1" x14ac:dyDescent="0.3">
      <c r="B7" s="85" t="s">
        <v>64</v>
      </c>
      <c r="D7" s="84"/>
      <c r="E7" s="84"/>
      <c r="F7" s="84"/>
      <c r="G7" s="84"/>
    </row>
    <row r="8" spans="2:7" ht="15.75" thickBot="1" x14ac:dyDescent="0.3">
      <c r="B8" s="111" t="s">
        <v>63</v>
      </c>
      <c r="C8" s="112" t="s">
        <v>35</v>
      </c>
      <c r="D8" s="112" t="s">
        <v>36</v>
      </c>
      <c r="E8" s="113" t="s">
        <v>37</v>
      </c>
      <c r="F8" s="114" t="s">
        <v>46</v>
      </c>
    </row>
    <row r="9" spans="2:7" x14ac:dyDescent="0.25">
      <c r="B9" s="258">
        <v>1</v>
      </c>
      <c r="C9" s="259" t="str">
        <f>'Datos Curso'!C20</f>
        <v>Julieta</v>
      </c>
      <c r="D9" s="259" t="str">
        <f>'Datos Curso'!E20</f>
        <v>Brunet</v>
      </c>
      <c r="E9" s="260" t="str">
        <f>'Datos Curso'!F20</f>
        <v>Vidal</v>
      </c>
      <c r="F9" s="261"/>
    </row>
    <row r="10" spans="2:7" x14ac:dyDescent="0.25">
      <c r="B10" s="107">
        <v>2</v>
      </c>
      <c r="C10" s="175" t="str">
        <f>'Datos Curso'!C21</f>
        <v>Máximo</v>
      </c>
      <c r="D10" s="175" t="str">
        <f>'Datos Curso'!E21</f>
        <v>Martínez</v>
      </c>
      <c r="E10" s="176" t="str">
        <f>'Datos Curso'!F21</f>
        <v>Daza</v>
      </c>
      <c r="F10" s="108"/>
    </row>
    <row r="11" spans="2:7" x14ac:dyDescent="0.25">
      <c r="B11" s="105">
        <v>3</v>
      </c>
      <c r="C11" s="103" t="str">
        <f>'Datos Curso'!C22</f>
        <v>Cristian</v>
      </c>
      <c r="D11" s="103" t="str">
        <f>'Datos Curso'!E22</f>
        <v>Morales</v>
      </c>
      <c r="E11" s="104" t="str">
        <f>'Datos Curso'!F22</f>
        <v>Aranguis</v>
      </c>
      <c r="F11" s="106"/>
    </row>
    <row r="12" spans="2:7" x14ac:dyDescent="0.25">
      <c r="B12" s="107">
        <v>4</v>
      </c>
      <c r="C12" s="175" t="str">
        <f>'Datos Curso'!C23</f>
        <v xml:space="preserve">Ignacio </v>
      </c>
      <c r="D12" s="175" t="str">
        <f>'Datos Curso'!E23</f>
        <v xml:space="preserve">Ortega </v>
      </c>
      <c r="E12" s="176" t="str">
        <f>'Datos Curso'!F23</f>
        <v>Hidalgo</v>
      </c>
      <c r="F12" s="108"/>
    </row>
    <row r="13" spans="2:7" x14ac:dyDescent="0.25">
      <c r="B13" s="105">
        <v>5</v>
      </c>
      <c r="C13" s="103" t="str">
        <f>'Datos Curso'!C24</f>
        <v>Magdalena</v>
      </c>
      <c r="D13" s="103" t="str">
        <f>'Datos Curso'!E24</f>
        <v xml:space="preserve">Pérez </v>
      </c>
      <c r="E13" s="104" t="str">
        <f>'Datos Curso'!F24</f>
        <v>Garrido</v>
      </c>
      <c r="F13" s="106"/>
    </row>
    <row r="14" spans="2:7" x14ac:dyDescent="0.25">
      <c r="B14" s="107">
        <v>6</v>
      </c>
      <c r="C14" s="175" t="str">
        <f>'Datos Curso'!C25</f>
        <v xml:space="preserve">Matías </v>
      </c>
      <c r="D14" s="175" t="str">
        <f>'Datos Curso'!E25</f>
        <v>Riveros</v>
      </c>
      <c r="E14" s="176" t="str">
        <f>'Datos Curso'!F25</f>
        <v>Herrera</v>
      </c>
      <c r="F14" s="108"/>
    </row>
    <row r="15" spans="2:7" x14ac:dyDescent="0.25">
      <c r="B15" s="105">
        <v>7</v>
      </c>
      <c r="C15" s="103" t="str">
        <f>'Datos Curso'!C26</f>
        <v>Nicolás</v>
      </c>
      <c r="D15" s="103" t="str">
        <f>'Datos Curso'!E26</f>
        <v xml:space="preserve">Rojas </v>
      </c>
      <c r="E15" s="104" t="str">
        <f>'Datos Curso'!F26</f>
        <v>Gajardo</v>
      </c>
      <c r="F15" s="106"/>
    </row>
    <row r="16" spans="2:7" x14ac:dyDescent="0.25">
      <c r="B16" s="107">
        <v>8</v>
      </c>
      <c r="C16" s="175" t="str">
        <f>'Datos Curso'!C27</f>
        <v xml:space="preserve">Sofía </v>
      </c>
      <c r="D16" s="175" t="str">
        <f>'Datos Curso'!E27</f>
        <v>Sarabia</v>
      </c>
      <c r="E16" s="176" t="str">
        <f>'Datos Curso'!F27</f>
        <v>Ugalde</v>
      </c>
      <c r="F16" s="108"/>
    </row>
    <row r="17" spans="2:6" x14ac:dyDescent="0.25">
      <c r="B17" s="105">
        <v>9</v>
      </c>
      <c r="C17" s="103" t="str">
        <f>'Datos Curso'!C28</f>
        <v>Diego</v>
      </c>
      <c r="D17" s="103" t="str">
        <f>'Datos Curso'!E28</f>
        <v>Pavez</v>
      </c>
      <c r="E17" s="104" t="str">
        <f>'Datos Curso'!F28</f>
        <v>Arce</v>
      </c>
      <c r="F17" s="106"/>
    </row>
    <row r="18" spans="2:6" x14ac:dyDescent="0.25">
      <c r="B18" s="107">
        <v>10</v>
      </c>
      <c r="C18" s="175">
        <f>'Datos Curso'!C29</f>
        <v>0</v>
      </c>
      <c r="D18" s="175">
        <f>'Datos Curso'!E29</f>
        <v>0</v>
      </c>
      <c r="E18" s="176">
        <f>'Datos Curso'!F29</f>
        <v>0</v>
      </c>
      <c r="F18" s="108"/>
    </row>
    <row r="19" spans="2:6" x14ac:dyDescent="0.25">
      <c r="B19" s="105">
        <v>11</v>
      </c>
      <c r="C19" s="103">
        <f>'Datos Curso'!C30</f>
        <v>0</v>
      </c>
      <c r="D19" s="103">
        <f>'Datos Curso'!E30</f>
        <v>0</v>
      </c>
      <c r="E19" s="104">
        <f>'Datos Curso'!F30</f>
        <v>0</v>
      </c>
      <c r="F19" s="106"/>
    </row>
    <row r="20" spans="2:6" x14ac:dyDescent="0.25">
      <c r="B20" s="107">
        <v>12</v>
      </c>
      <c r="C20" s="175">
        <f>'Datos Curso'!C31</f>
        <v>0</v>
      </c>
      <c r="D20" s="175">
        <f>'Datos Curso'!E31</f>
        <v>0</v>
      </c>
      <c r="E20" s="176">
        <f>'Datos Curso'!F31</f>
        <v>0</v>
      </c>
      <c r="F20" s="108"/>
    </row>
    <row r="21" spans="2:6" x14ac:dyDescent="0.25">
      <c r="B21" s="105">
        <v>13</v>
      </c>
      <c r="C21" s="103">
        <f>'Datos Curso'!C32</f>
        <v>0</v>
      </c>
      <c r="D21" s="103">
        <f>'Datos Curso'!E32</f>
        <v>0</v>
      </c>
      <c r="E21" s="104">
        <f>'Datos Curso'!F32</f>
        <v>0</v>
      </c>
      <c r="F21" s="106"/>
    </row>
    <row r="22" spans="2:6" x14ac:dyDescent="0.25">
      <c r="B22" s="107">
        <v>14</v>
      </c>
      <c r="C22" s="175">
        <f>'Datos Curso'!C33</f>
        <v>0</v>
      </c>
      <c r="D22" s="175">
        <f>'Datos Curso'!E33</f>
        <v>0</v>
      </c>
      <c r="E22" s="176">
        <f>'Datos Curso'!F33</f>
        <v>0</v>
      </c>
      <c r="F22" s="108"/>
    </row>
    <row r="23" spans="2:6" x14ac:dyDescent="0.25">
      <c r="B23" s="105">
        <v>15</v>
      </c>
      <c r="C23" s="103">
        <f>'Datos Curso'!C34</f>
        <v>0</v>
      </c>
      <c r="D23" s="103">
        <f>'Datos Curso'!E34</f>
        <v>0</v>
      </c>
      <c r="E23" s="104">
        <f>'Datos Curso'!F34</f>
        <v>0</v>
      </c>
      <c r="F23" s="106"/>
    </row>
    <row r="24" spans="2:6" ht="15.75" thickBot="1" x14ac:dyDescent="0.3">
      <c r="B24" s="109">
        <v>16</v>
      </c>
      <c r="C24" s="262">
        <f>'Datos Curso'!C35</f>
        <v>0</v>
      </c>
      <c r="D24" s="262">
        <f>'Datos Curso'!E35</f>
        <v>0</v>
      </c>
      <c r="E24" s="263">
        <f>'Datos Curso'!F35</f>
        <v>0</v>
      </c>
      <c r="F24" s="110"/>
    </row>
  </sheetData>
  <sheetProtection password="C493" sheet="1" objects="1" scenarios="1"/>
  <mergeCells count="8">
    <mergeCell ref="D5:E5"/>
    <mergeCell ref="B2:C2"/>
    <mergeCell ref="B3:C3"/>
    <mergeCell ref="B4:C4"/>
    <mergeCell ref="B5:C5"/>
    <mergeCell ref="D2:E2"/>
    <mergeCell ref="D3:E3"/>
    <mergeCell ref="D4:E4"/>
  </mergeCells>
  <pageMargins left="0.51181102362204722" right="0.51181102362204722" top="0.74803149606299213" bottom="0.74803149606299213" header="0.31496062992125984" footer="0.31496062992125984"/>
  <pageSetup scale="9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31"/>
  <sheetViews>
    <sheetView showGridLines="0" zoomScaleNormal="100" workbookViewId="0">
      <pane ySplit="11" topLeftCell="A36" activePane="bottomLeft" state="frozen"/>
      <selection pane="bottomLeft" activeCell="H40" sqref="H40"/>
    </sheetView>
  </sheetViews>
  <sheetFormatPr baseColWidth="10" defaultRowHeight="15" x14ac:dyDescent="0.25"/>
  <cols>
    <col min="1" max="1" width="2.140625" style="101" customWidth="1"/>
    <col min="2" max="2" width="11.42578125" style="101" customWidth="1"/>
    <col min="3" max="3" width="6.42578125" style="101" customWidth="1"/>
    <col min="4" max="4" width="2.42578125" style="101" customWidth="1"/>
    <col min="5" max="5" width="8.28515625" style="101" customWidth="1"/>
    <col min="6" max="6" width="46.28515625" style="101" customWidth="1"/>
    <col min="7" max="9" width="3.42578125" style="101" customWidth="1"/>
    <col min="10" max="10" width="3.85546875" style="101" bestFit="1" customWidth="1"/>
    <col min="11" max="15" width="3.42578125" style="101" customWidth="1"/>
    <col min="16" max="16" width="4.140625" style="101" bestFit="1" customWidth="1"/>
    <col min="17" max="21" width="3.42578125" style="101" customWidth="1"/>
    <col min="22" max="22" width="4.140625" style="101" bestFit="1" customWidth="1"/>
    <col min="23" max="26" width="3.85546875" style="101" customWidth="1"/>
    <col min="27" max="27" width="1.85546875" style="101" customWidth="1"/>
    <col min="28" max="32" width="4.7109375" style="101" customWidth="1"/>
    <col min="33" max="16384" width="11.42578125" style="101"/>
  </cols>
  <sheetData>
    <row r="1" spans="1:32" ht="15.75" thickBot="1" x14ac:dyDescent="0.3">
      <c r="A1" s="3"/>
      <c r="B1" s="1"/>
      <c r="C1" s="1"/>
      <c r="D1" s="1"/>
      <c r="E1" s="1"/>
      <c r="F1" s="2"/>
      <c r="G1" s="1"/>
      <c r="H1" s="1"/>
      <c r="I1" s="1"/>
      <c r="J1" s="1"/>
      <c r="K1" s="1"/>
      <c r="L1" s="1"/>
      <c r="M1" s="1"/>
      <c r="N1" s="1"/>
      <c r="O1" s="1"/>
      <c r="P1" s="1"/>
      <c r="Q1" s="1"/>
      <c r="R1" s="1"/>
      <c r="S1" s="1"/>
      <c r="T1" s="1"/>
      <c r="U1" s="1"/>
      <c r="V1" s="1"/>
      <c r="W1" s="1"/>
      <c r="X1" s="3"/>
      <c r="Y1" s="3"/>
      <c r="Z1" s="3"/>
      <c r="AA1" s="3"/>
      <c r="AB1" s="3"/>
      <c r="AC1" s="3"/>
      <c r="AD1" s="1"/>
      <c r="AE1" s="1"/>
      <c r="AF1" s="3"/>
    </row>
    <row r="2" spans="1:32" ht="15.75" thickBot="1" x14ac:dyDescent="0.3">
      <c r="A2" s="3"/>
      <c r="B2" s="4" t="s">
        <v>0</v>
      </c>
      <c r="C2" s="5"/>
      <c r="D2" s="5"/>
      <c r="E2" s="6"/>
      <c r="F2" s="7">
        <f>COUNTA('Datos Curso'!C20:C35)</f>
        <v>9</v>
      </c>
      <c r="G2" s="8">
        <v>1</v>
      </c>
      <c r="H2" s="9">
        <v>2</v>
      </c>
      <c r="I2" s="10">
        <v>3</v>
      </c>
      <c r="J2" s="9">
        <v>4</v>
      </c>
      <c r="K2" s="10">
        <v>5</v>
      </c>
      <c r="L2" s="9">
        <v>6</v>
      </c>
      <c r="M2" s="10">
        <v>7</v>
      </c>
      <c r="N2" s="9">
        <v>8</v>
      </c>
      <c r="O2" s="10">
        <v>9</v>
      </c>
      <c r="P2" s="9">
        <v>10</v>
      </c>
      <c r="Q2" s="10">
        <v>11</v>
      </c>
      <c r="R2" s="9">
        <v>12</v>
      </c>
      <c r="S2" s="10">
        <v>13</v>
      </c>
      <c r="T2" s="9">
        <v>14</v>
      </c>
      <c r="U2" s="10">
        <v>15</v>
      </c>
      <c r="V2" s="11">
        <v>16</v>
      </c>
      <c r="W2" s="1"/>
      <c r="X2" s="3"/>
      <c r="Y2" s="3"/>
      <c r="Z2" s="3"/>
      <c r="AA2" s="3"/>
      <c r="AB2" s="3"/>
      <c r="AC2" s="3"/>
      <c r="AD2" s="1"/>
      <c r="AE2" s="1"/>
      <c r="AF2" s="3"/>
    </row>
    <row r="3" spans="1:32" x14ac:dyDescent="0.25">
      <c r="A3" s="3"/>
      <c r="B3" s="131" t="s">
        <v>1</v>
      </c>
      <c r="C3" s="132"/>
      <c r="D3" s="132"/>
      <c r="E3" s="133"/>
      <c r="F3" s="335">
        <f>COUNTA(Indicadores!F7:F32)</f>
        <v>26</v>
      </c>
      <c r="G3" s="417" t="str">
        <f>CONCATENATE('Datos Curso'!$C20,"  ",'Datos Curso'!$E20,"  ",'Datos Curso'!$F20)</f>
        <v>Julieta  Brunet  Vidal</v>
      </c>
      <c r="H3" s="420" t="str">
        <f>CONCATENATE('Datos Curso'!$C21,"  ",'Datos Curso'!$E21,"  ",'Datos Curso'!$F21)</f>
        <v>Máximo  Martínez  Daza</v>
      </c>
      <c r="I3" s="417" t="str">
        <f>CONCATENATE('Datos Curso'!$C22,"  ",'Datos Curso'!$E22,"  ",'Datos Curso'!$F22)</f>
        <v>Cristian  Morales  Aranguis</v>
      </c>
      <c r="J3" s="420" t="str">
        <f>CONCATENATE('Datos Curso'!$C23,"  ",'Datos Curso'!$E23,"  ",'Datos Curso'!$F23)</f>
        <v>Ignacio   Ortega   Hidalgo</v>
      </c>
      <c r="K3" s="417" t="str">
        <f>CONCATENATE('Datos Curso'!$C24,"  ",'Datos Curso'!$E24,"  ",'Datos Curso'!$F24)</f>
        <v>Magdalena  Pérez   Garrido</v>
      </c>
      <c r="L3" s="420" t="str">
        <f>CONCATENATE('Datos Curso'!$C25,"  ",'Datos Curso'!$E25,"  ",'Datos Curso'!$F25)</f>
        <v>Matías   Riveros  Herrera</v>
      </c>
      <c r="M3" s="417" t="str">
        <f>CONCATENATE('Datos Curso'!$C26,"  ",'Datos Curso'!$E26,"  ",'Datos Curso'!$F26)</f>
        <v>Nicolás  Rojas   Gajardo</v>
      </c>
      <c r="N3" s="420" t="str">
        <f>CONCATENATE('Datos Curso'!$C27,"  ",'Datos Curso'!$E27,"  ",'Datos Curso'!$F27)</f>
        <v>Sofía   Sarabia  Ugalde</v>
      </c>
      <c r="O3" s="417" t="str">
        <f>CONCATENATE('Datos Curso'!$C28,"  ",'Datos Curso'!$E28,"  ",'Datos Curso'!$F28)</f>
        <v>Diego  Pavez  Arce</v>
      </c>
      <c r="P3" s="420" t="str">
        <f>CONCATENATE('Datos Curso'!$C29,"  ",'Datos Curso'!$E29,"  ",'Datos Curso'!$F29)</f>
        <v xml:space="preserve">    </v>
      </c>
      <c r="Q3" s="417" t="str">
        <f>CONCATENATE('Datos Curso'!$C30,"  ",'Datos Curso'!$E30,"  ",'Datos Curso'!$F30)</f>
        <v xml:space="preserve">    </v>
      </c>
      <c r="R3" s="420" t="str">
        <f>CONCATENATE('Datos Curso'!$C31,"  ",'Datos Curso'!$E31,"  ",'Datos Curso'!$F31)</f>
        <v xml:space="preserve">    </v>
      </c>
      <c r="S3" s="417" t="str">
        <f>CONCATENATE('Datos Curso'!$C32,"  ",'Datos Curso'!$E32,"  ",'Datos Curso'!$F32)</f>
        <v xml:space="preserve">    </v>
      </c>
      <c r="T3" s="420" t="str">
        <f>CONCATENATE('Datos Curso'!$C33,"  ",'Datos Curso'!$E33,"  ",'Datos Curso'!$F33)</f>
        <v xml:space="preserve">    </v>
      </c>
      <c r="U3" s="417" t="str">
        <f>CONCATENATE('Datos Curso'!$C34,"  ",'Datos Curso'!$E34,"  ",'Datos Curso'!$F34)</f>
        <v xml:space="preserve">    </v>
      </c>
      <c r="V3" s="506" t="str">
        <f>CONCATENATE('Datos Curso'!$C35,"  ",'Datos Curso'!$E35,"  ",'Datos Curso'!$F35)</f>
        <v xml:space="preserve">    </v>
      </c>
      <c r="W3" s="390" t="s">
        <v>304</v>
      </c>
      <c r="X3" s="391"/>
      <c r="Y3" s="391"/>
      <c r="Z3" s="391"/>
      <c r="AA3" s="391"/>
      <c r="AB3" s="391"/>
      <c r="AC3" s="391"/>
      <c r="AD3" s="391"/>
      <c r="AE3" s="391"/>
      <c r="AF3" s="391"/>
    </row>
    <row r="4" spans="1:32" x14ac:dyDescent="0.25">
      <c r="A4" s="3"/>
      <c r="B4" s="131" t="s">
        <v>2</v>
      </c>
      <c r="C4" s="132"/>
      <c r="D4" s="132"/>
      <c r="E4" s="133"/>
      <c r="F4" s="336">
        <f>COUNTA(Indicadores!F38:F62)</f>
        <v>25</v>
      </c>
      <c r="G4" s="418"/>
      <c r="H4" s="421"/>
      <c r="I4" s="418"/>
      <c r="J4" s="421"/>
      <c r="K4" s="418"/>
      <c r="L4" s="421"/>
      <c r="M4" s="418"/>
      <c r="N4" s="421"/>
      <c r="O4" s="418"/>
      <c r="P4" s="421"/>
      <c r="Q4" s="418"/>
      <c r="R4" s="421"/>
      <c r="S4" s="418"/>
      <c r="T4" s="421"/>
      <c r="U4" s="418"/>
      <c r="V4" s="507"/>
      <c r="W4" s="1"/>
      <c r="X4" s="3"/>
      <c r="Y4" s="3"/>
      <c r="Z4" s="3"/>
      <c r="AA4" s="3"/>
      <c r="AB4" s="3"/>
      <c r="AC4" s="3"/>
      <c r="AD4" s="1"/>
      <c r="AE4" s="1"/>
      <c r="AF4" s="3"/>
    </row>
    <row r="5" spans="1:32" ht="15.75" thickBot="1" x14ac:dyDescent="0.3">
      <c r="A5" s="3"/>
      <c r="B5" s="131" t="s">
        <v>3</v>
      </c>
      <c r="C5" s="132"/>
      <c r="D5" s="132"/>
      <c r="E5" s="133"/>
      <c r="F5" s="335">
        <f>COUNTA(Indicadores!F68:F85)</f>
        <v>18</v>
      </c>
      <c r="G5" s="418"/>
      <c r="H5" s="421"/>
      <c r="I5" s="418"/>
      <c r="J5" s="421"/>
      <c r="K5" s="418"/>
      <c r="L5" s="421"/>
      <c r="M5" s="418"/>
      <c r="N5" s="421"/>
      <c r="O5" s="418"/>
      <c r="P5" s="421"/>
      <c r="Q5" s="418"/>
      <c r="R5" s="421"/>
      <c r="S5" s="418"/>
      <c r="T5" s="421"/>
      <c r="U5" s="418"/>
      <c r="V5" s="507"/>
      <c r="W5" s="1"/>
      <c r="X5" s="1"/>
      <c r="Y5" s="1"/>
      <c r="Z5" s="1"/>
      <c r="AA5" s="3"/>
      <c r="AB5" s="1"/>
      <c r="AC5" s="1"/>
      <c r="AD5" s="1"/>
      <c r="AE5" s="1"/>
      <c r="AF5" s="3"/>
    </row>
    <row r="6" spans="1:32" ht="16.5" customHeight="1" thickBot="1" x14ac:dyDescent="0.3">
      <c r="A6" s="3"/>
      <c r="B6" s="134" t="s">
        <v>4</v>
      </c>
      <c r="C6" s="135"/>
      <c r="D6" s="135"/>
      <c r="E6" s="136"/>
      <c r="F6" s="12">
        <f>SUM(F3:F5)</f>
        <v>69</v>
      </c>
      <c r="G6" s="418"/>
      <c r="H6" s="421"/>
      <c r="I6" s="418"/>
      <c r="J6" s="421"/>
      <c r="K6" s="418"/>
      <c r="L6" s="421"/>
      <c r="M6" s="418"/>
      <c r="N6" s="421"/>
      <c r="O6" s="418"/>
      <c r="P6" s="421"/>
      <c r="Q6" s="418"/>
      <c r="R6" s="421"/>
      <c r="S6" s="418"/>
      <c r="T6" s="421"/>
      <c r="U6" s="418"/>
      <c r="V6" s="507"/>
      <c r="W6" s="168"/>
      <c r="X6" s="13"/>
      <c r="Y6" s="14"/>
      <c r="Z6" s="15"/>
      <c r="AA6" s="3"/>
      <c r="AB6" s="408" t="s">
        <v>10</v>
      </c>
      <c r="AC6" s="407" t="s">
        <v>265</v>
      </c>
      <c r="AD6" s="406" t="s">
        <v>266</v>
      </c>
      <c r="AE6" s="403" t="s">
        <v>13</v>
      </c>
      <c r="AF6" s="392" t="s">
        <v>29</v>
      </c>
    </row>
    <row r="7" spans="1:32" ht="15" customHeight="1" x14ac:dyDescent="0.25">
      <c r="A7" s="3"/>
      <c r="B7" s="100" t="s">
        <v>5</v>
      </c>
      <c r="C7" s="509" t="str">
        <f>CONCATENATE('Datos Curso'!C5," ",'Datos Curso'!D5)</f>
        <v>Segundo Trimestre</v>
      </c>
      <c r="D7" s="510"/>
      <c r="E7" s="510"/>
      <c r="F7" s="511"/>
      <c r="G7" s="418"/>
      <c r="H7" s="421"/>
      <c r="I7" s="418"/>
      <c r="J7" s="421"/>
      <c r="K7" s="418"/>
      <c r="L7" s="421"/>
      <c r="M7" s="418"/>
      <c r="N7" s="421"/>
      <c r="O7" s="418"/>
      <c r="P7" s="421"/>
      <c r="Q7" s="418"/>
      <c r="R7" s="421"/>
      <c r="S7" s="418"/>
      <c r="T7" s="421"/>
      <c r="U7" s="418"/>
      <c r="V7" s="507"/>
      <c r="W7" s="395" t="s">
        <v>6</v>
      </c>
      <c r="X7" s="397" t="s">
        <v>264</v>
      </c>
      <c r="Y7" s="399" t="s">
        <v>263</v>
      </c>
      <c r="Z7" s="401" t="s">
        <v>9</v>
      </c>
      <c r="AA7" s="3"/>
      <c r="AB7" s="409"/>
      <c r="AC7" s="397"/>
      <c r="AD7" s="399"/>
      <c r="AE7" s="404"/>
      <c r="AF7" s="393"/>
    </row>
    <row r="8" spans="1:32" x14ac:dyDescent="0.25">
      <c r="A8" s="3"/>
      <c r="B8" s="16" t="s">
        <v>14</v>
      </c>
      <c r="C8" s="512" t="str">
        <f>CONCATENATE('Datos Curso'!C9," ",'Datos Curso'!D9)</f>
        <v>Medio Mayor B</v>
      </c>
      <c r="D8" s="513"/>
      <c r="E8" s="513"/>
      <c r="F8" s="514"/>
      <c r="G8" s="418"/>
      <c r="H8" s="421"/>
      <c r="I8" s="418"/>
      <c r="J8" s="421"/>
      <c r="K8" s="418"/>
      <c r="L8" s="421"/>
      <c r="M8" s="418"/>
      <c r="N8" s="421"/>
      <c r="O8" s="418"/>
      <c r="P8" s="421"/>
      <c r="Q8" s="418"/>
      <c r="R8" s="421"/>
      <c r="S8" s="418"/>
      <c r="T8" s="421"/>
      <c r="U8" s="418"/>
      <c r="V8" s="507"/>
      <c r="W8" s="395"/>
      <c r="X8" s="397"/>
      <c r="Y8" s="399"/>
      <c r="Z8" s="401"/>
      <c r="AA8" s="3"/>
      <c r="AB8" s="409"/>
      <c r="AC8" s="397"/>
      <c r="AD8" s="399"/>
      <c r="AE8" s="404"/>
      <c r="AF8" s="393"/>
    </row>
    <row r="9" spans="1:32" x14ac:dyDescent="0.25">
      <c r="A9" s="3"/>
      <c r="B9" s="16" t="s">
        <v>15</v>
      </c>
      <c r="C9" s="512" t="str">
        <f>CONCATENATE('Datos Curso'!C12," ",'Datos Curso'!D12," ",'Datos Curso'!E12)</f>
        <v>Cecilia Muñoz Oses</v>
      </c>
      <c r="D9" s="513"/>
      <c r="E9" s="513"/>
      <c r="F9" s="514"/>
      <c r="G9" s="418"/>
      <c r="H9" s="421"/>
      <c r="I9" s="418"/>
      <c r="J9" s="421"/>
      <c r="K9" s="418"/>
      <c r="L9" s="421"/>
      <c r="M9" s="418"/>
      <c r="N9" s="421"/>
      <c r="O9" s="418"/>
      <c r="P9" s="421"/>
      <c r="Q9" s="418"/>
      <c r="R9" s="421"/>
      <c r="S9" s="418"/>
      <c r="T9" s="421"/>
      <c r="U9" s="418"/>
      <c r="V9" s="507"/>
      <c r="W9" s="395"/>
      <c r="X9" s="397"/>
      <c r="Y9" s="399"/>
      <c r="Z9" s="401"/>
      <c r="AA9" s="3"/>
      <c r="AB9" s="409"/>
      <c r="AC9" s="397"/>
      <c r="AD9" s="399"/>
      <c r="AE9" s="404"/>
      <c r="AF9" s="393"/>
    </row>
    <row r="10" spans="1:32" ht="15.75" thickBot="1" x14ac:dyDescent="0.3">
      <c r="A10" s="3"/>
      <c r="B10" s="16" t="s">
        <v>16</v>
      </c>
      <c r="C10" s="515" t="str">
        <f>CONCATENATE('Datos Curso'!C14," ",'Datos Curso'!D14," ",'Datos Curso'!E14)</f>
        <v>Francisca Araya Muñoz</v>
      </c>
      <c r="D10" s="516"/>
      <c r="E10" s="516"/>
      <c r="F10" s="517"/>
      <c r="G10" s="419"/>
      <c r="H10" s="422"/>
      <c r="I10" s="419"/>
      <c r="J10" s="422"/>
      <c r="K10" s="419"/>
      <c r="L10" s="422"/>
      <c r="M10" s="419"/>
      <c r="N10" s="422"/>
      <c r="O10" s="419"/>
      <c r="P10" s="422"/>
      <c r="Q10" s="419"/>
      <c r="R10" s="422"/>
      <c r="S10" s="419"/>
      <c r="T10" s="422"/>
      <c r="U10" s="419"/>
      <c r="V10" s="508"/>
      <c r="W10" s="396"/>
      <c r="X10" s="398"/>
      <c r="Y10" s="400"/>
      <c r="Z10" s="402"/>
      <c r="AA10" s="3"/>
      <c r="AB10" s="410"/>
      <c r="AC10" s="398"/>
      <c r="AD10" s="400"/>
      <c r="AE10" s="405"/>
      <c r="AF10" s="394"/>
    </row>
    <row r="11" spans="1:32" ht="15.75" thickBot="1" x14ac:dyDescent="0.3">
      <c r="A11" s="3"/>
      <c r="B11" s="137" t="s">
        <v>17</v>
      </c>
      <c r="C11" s="518" t="s">
        <v>18</v>
      </c>
      <c r="D11" s="519"/>
      <c r="E11" s="138" t="s">
        <v>19</v>
      </c>
      <c r="F11" s="226" t="s">
        <v>20</v>
      </c>
      <c r="G11" s="102"/>
      <c r="H11" s="17" t="s">
        <v>267</v>
      </c>
      <c r="I11" s="17"/>
      <c r="J11" s="17"/>
      <c r="L11" s="17" t="s">
        <v>268</v>
      </c>
      <c r="M11" s="17"/>
      <c r="N11" s="17"/>
      <c r="O11" s="17"/>
      <c r="Q11" s="17" t="s">
        <v>269</v>
      </c>
      <c r="R11" s="17"/>
      <c r="S11" s="17"/>
      <c r="T11" s="17"/>
      <c r="V11" s="17" t="s">
        <v>270</v>
      </c>
      <c r="W11" s="222"/>
      <c r="X11" s="222"/>
      <c r="Y11" s="18"/>
      <c r="Z11" s="18"/>
      <c r="AA11" s="3"/>
      <c r="AB11" s="18"/>
      <c r="AC11" s="18"/>
      <c r="AD11" s="18"/>
      <c r="AE11" s="18"/>
      <c r="AF11" s="3"/>
    </row>
    <row r="12" spans="1:32" ht="51.75" customHeight="1" x14ac:dyDescent="0.25">
      <c r="A12" s="3"/>
      <c r="B12" s="411" t="str">
        <f>Indicadores!B3</f>
        <v>AMBITO: FORMACION PERSONAL Y SOCIAL</v>
      </c>
      <c r="C12" s="497" t="str">
        <f>Indicadores!B7</f>
        <v>AUTONOMIA</v>
      </c>
      <c r="D12" s="498"/>
      <c r="E12" s="414" t="str">
        <f>Indicadores!E7</f>
        <v>MOTRICIDAD</v>
      </c>
      <c r="F12" s="235" t="str">
        <f>Indicadores!F7</f>
        <v>Corre con un implemento liviano, alternando velocidad y dirección. Por ejemplo, siguiendo instrucciones, corre con una pelota rápido y luego lento, hacia la derecha y luego a la izquierda.</v>
      </c>
      <c r="G12" s="139">
        <v>1</v>
      </c>
      <c r="H12" s="139">
        <v>1</v>
      </c>
      <c r="I12" s="139">
        <v>1</v>
      </c>
      <c r="J12" s="139">
        <v>1</v>
      </c>
      <c r="K12" s="317"/>
      <c r="L12" s="317"/>
      <c r="M12" s="317"/>
      <c r="N12" s="317"/>
      <c r="O12" s="317"/>
      <c r="P12" s="317"/>
      <c r="Q12" s="317"/>
      <c r="R12" s="317"/>
      <c r="S12" s="317"/>
      <c r="T12" s="317"/>
      <c r="U12" s="317"/>
      <c r="V12" s="317"/>
      <c r="W12" s="227">
        <f>COUNTIF($G12:$V12,"=3")</f>
        <v>0</v>
      </c>
      <c r="X12" s="20">
        <f>COUNTIF($G12:$V12,"=2")</f>
        <v>0</v>
      </c>
      <c r="Y12" s="41">
        <f>COUNTIF($G12:$V12,"=1")</f>
        <v>4</v>
      </c>
      <c r="Z12" s="21">
        <f>COUNTIF($G12:$V12,"=0")</f>
        <v>0</v>
      </c>
      <c r="AA12" s="22"/>
      <c r="AB12" s="23">
        <f>IF(ISERROR(COUNTIF($G12:$V12,"=3")/(16-(COUNTBLANK('Datos Curso'!$C$20:$C$35)))),"",(COUNTIF($G12:$V12,"=3")/(16-(COUNTBLANK('Datos Curso'!$C$20:$C$35)))))</f>
        <v>0</v>
      </c>
      <c r="AC12" s="24">
        <f>IF(ISERROR(COUNTIF($G12:$V12,"=2")/(16-COUNTBLANK('Datos Curso'!$C$20:$C$35))),"",(COUNTIF($G12:$V12,"=2")/(16-COUNTBLANK('Datos Curso'!$C$20:$C$35))))</f>
        <v>0</v>
      </c>
      <c r="AD12" s="25">
        <f>IF(ISERROR(COUNTIF($G12:$V12,"=1")/(16-COUNTBLANK('Datos Curso'!$C$20:$C$35))), "",(COUNTIF($G12:$V12,"=1")/(16-COUNTBLANK('Datos Curso'!$C$20:$C$35))))</f>
        <v>0.44444444444444442</v>
      </c>
      <c r="AE12" s="229">
        <f>IF(ISERROR(COUNTIF($G12:$V12,"=0")/(16-COUNTBLANK('Datos Curso'!$C$20:$C$35))), "",(COUNTIF($G12:$V12,"=0")/(16-COUNTBLANK('Datos Curso'!$C$20:$C$35))))</f>
        <v>0</v>
      </c>
      <c r="AF12" s="140">
        <f>SUM(AB12:AE12)</f>
        <v>0.44444444444444442</v>
      </c>
    </row>
    <row r="13" spans="1:32" ht="38.25" x14ac:dyDescent="0.25">
      <c r="A13" s="3"/>
      <c r="B13" s="412"/>
      <c r="C13" s="499"/>
      <c r="D13" s="500"/>
      <c r="E13" s="415"/>
      <c r="F13" s="234" t="str">
        <f>Indicadores!F8</f>
        <v xml:space="preserve">Menciona para qué sirven al menos tres partes de su cuerpo. Por ejemplo, “con los ojos puedo mirar, mi nariz me sirve para oler y la boca para comer”. </v>
      </c>
      <c r="G13" s="142"/>
      <c r="H13" s="142"/>
      <c r="I13" s="142"/>
      <c r="J13" s="142"/>
      <c r="K13" s="318"/>
      <c r="L13" s="318"/>
      <c r="M13" s="318"/>
      <c r="N13" s="318"/>
      <c r="O13" s="318"/>
      <c r="P13" s="318"/>
      <c r="Q13" s="318"/>
      <c r="R13" s="318"/>
      <c r="S13" s="318"/>
      <c r="T13" s="318"/>
      <c r="U13" s="318"/>
      <c r="V13" s="318"/>
      <c r="W13" s="223">
        <f t="shared" ref="W13:W37" si="0">COUNTIF($G13:$V13,"=3")</f>
        <v>0</v>
      </c>
      <c r="X13" s="42">
        <f t="shared" ref="X13:X37" si="1">COUNTIF($G13:$V13,"=2")</f>
        <v>0</v>
      </c>
      <c r="Y13" s="43">
        <f t="shared" ref="Y13:Y37" si="2">COUNTIF($G13:$V13,"=1")</f>
        <v>0</v>
      </c>
      <c r="Z13" s="26">
        <f t="shared" ref="Z13:Z37" si="3">COUNTIF($G13:$V13,"=0")</f>
        <v>0</v>
      </c>
      <c r="AA13" s="22"/>
      <c r="AB13" s="27">
        <f>IF(ISERROR(COUNTIF($G13:$V13,"=3")/(16-(COUNTBLANK('Datos Curso'!$C$20:$C$35)))),"",(COUNTIF($G13:$V13,"=3")/(16-(COUNTBLANK('Datos Curso'!$C$20:$C$35)))))</f>
        <v>0</v>
      </c>
      <c r="AC13" s="28">
        <f>IF(ISERROR(COUNTIF($G13:$V13,"=2")/(16-COUNTBLANK('Datos Curso'!$C$20:$C$35))),"",(COUNTIF($G13:$V13,"=2")/(16-COUNTBLANK('Datos Curso'!$C$20:$C$35))))</f>
        <v>0</v>
      </c>
      <c r="AD13" s="29">
        <f>IF(ISERROR(COUNTIF($G13:$V13,"=1")/(16-COUNTBLANK('Datos Curso'!$C$20:$C$35))), "",(COUNTIF($G13:$V13,"=1")/(16-COUNTBLANK('Datos Curso'!$C$20:$C$35))))</f>
        <v>0</v>
      </c>
      <c r="AE13" s="225">
        <f>IF(ISERROR(COUNTIF($G13:$V13,"=0")/(16-COUNTBLANK('Datos Curso'!$C$20:$C$35))), "",(COUNTIF($G13:$V13,"=0")/(16-COUNTBLANK('Datos Curso'!$C$20:$C$35))))</f>
        <v>0</v>
      </c>
      <c r="AF13" s="141">
        <f>SUM(AB13:AE13)</f>
        <v>0</v>
      </c>
    </row>
    <row r="14" spans="1:32" ht="39" thickBot="1" x14ac:dyDescent="0.3">
      <c r="A14" s="3"/>
      <c r="B14" s="412"/>
      <c r="C14" s="499"/>
      <c r="D14" s="500"/>
      <c r="E14" s="416"/>
      <c r="F14" s="236" t="str">
        <f>Indicadores!F9</f>
        <v>Demuestra su coordinación motriz fina al recortar y pegar en papel una figura de líneas mixtas (rectas y curvas). Por ejemplo, recorta y pega figuras para elaborar un móvil.</v>
      </c>
      <c r="G14" s="143"/>
      <c r="H14" s="143"/>
      <c r="I14" s="143"/>
      <c r="J14" s="143"/>
      <c r="K14" s="319"/>
      <c r="L14" s="319"/>
      <c r="M14" s="319"/>
      <c r="N14" s="319"/>
      <c r="O14" s="319"/>
      <c r="P14" s="319"/>
      <c r="Q14" s="319"/>
      <c r="R14" s="319"/>
      <c r="S14" s="319"/>
      <c r="T14" s="319"/>
      <c r="U14" s="319"/>
      <c r="V14" s="319"/>
      <c r="W14" s="228">
        <f t="shared" si="0"/>
        <v>0</v>
      </c>
      <c r="X14" s="45">
        <f t="shared" si="1"/>
        <v>0</v>
      </c>
      <c r="Y14" s="46">
        <f t="shared" si="2"/>
        <v>0</v>
      </c>
      <c r="Z14" s="30">
        <f t="shared" si="3"/>
        <v>0</v>
      </c>
      <c r="AA14" s="22"/>
      <c r="AB14" s="31">
        <f>IF(ISERROR(COUNTIF($G14:$V14,"=3")/(16-(COUNTBLANK('Datos Curso'!$C$20:$C$35)))),"",(COUNTIF($G14:$V14,"=3")/(16-(COUNTBLANK('Datos Curso'!$C$20:$C$35)))))</f>
        <v>0</v>
      </c>
      <c r="AC14" s="32">
        <f>IF(ISERROR(COUNTIF($G14:$V14,"=2")/(16-COUNTBLANK('Datos Curso'!$C$20:$C$35))),"",(COUNTIF($G14:$V14,"=2")/(16-COUNTBLANK('Datos Curso'!$C$20:$C$35))))</f>
        <v>0</v>
      </c>
      <c r="AD14" s="33">
        <f>IF(ISERROR(COUNTIF($G14:$V14,"=1")/(16-COUNTBLANK('Datos Curso'!$C$20:$C$35))), "",(COUNTIF($G14:$V14,"=1")/(16-COUNTBLANK('Datos Curso'!$C$20:$C$35))))</f>
        <v>0</v>
      </c>
      <c r="AE14" s="230">
        <f>IF(ISERROR(COUNTIF($G14:$V14,"=0")/(16-COUNTBLANK('Datos Curso'!$C$20:$C$35))), "",(COUNTIF($G14:$V14,"=0")/(16-COUNTBLANK('Datos Curso'!$C$20:$C$35))))</f>
        <v>0</v>
      </c>
      <c r="AF14" s="144">
        <f t="shared" ref="AF14:AF37" si="4">SUM(AB14:AE14)</f>
        <v>0</v>
      </c>
    </row>
    <row r="15" spans="1:32" ht="25.5" x14ac:dyDescent="0.25">
      <c r="A15" s="3"/>
      <c r="B15" s="412"/>
      <c r="C15" s="499"/>
      <c r="D15" s="500"/>
      <c r="E15" s="414" t="str">
        <f>Indicadores!E10</f>
        <v>CUIDADO DE SI MISMO</v>
      </c>
      <c r="F15" s="235" t="str">
        <f>Indicadores!F10</f>
        <v xml:space="preserve">Come sin ayuda evitando derramar los alimentos y se pone o saca prendas ante a la sugerencia de un adulto. </v>
      </c>
      <c r="G15" s="139"/>
      <c r="H15" s="139"/>
      <c r="I15" s="139"/>
      <c r="J15" s="139"/>
      <c r="K15" s="317"/>
      <c r="L15" s="317"/>
      <c r="M15" s="317"/>
      <c r="N15" s="317"/>
      <c r="O15" s="317"/>
      <c r="P15" s="317"/>
      <c r="Q15" s="317"/>
      <c r="R15" s="317"/>
      <c r="S15" s="317"/>
      <c r="T15" s="317"/>
      <c r="U15" s="317"/>
      <c r="V15" s="317"/>
      <c r="W15" s="227">
        <f t="shared" si="0"/>
        <v>0</v>
      </c>
      <c r="X15" s="20">
        <f t="shared" si="1"/>
        <v>0</v>
      </c>
      <c r="Y15" s="41">
        <f t="shared" si="2"/>
        <v>0</v>
      </c>
      <c r="Z15" s="21">
        <f t="shared" si="3"/>
        <v>0</v>
      </c>
      <c r="AA15" s="22"/>
      <c r="AB15" s="23">
        <f>IF(ISERROR(COUNTIF($G15:$V15,"=3")/(16-(COUNTBLANK('Datos Curso'!$C$20:$C$35)))),"",(COUNTIF($G15:$V15,"=3")/(16-(COUNTBLANK('Datos Curso'!$C$20:$C$35)))))</f>
        <v>0</v>
      </c>
      <c r="AC15" s="24">
        <f>IF(ISERROR(COUNTIF($G15:$V15,"=2")/(16-COUNTBLANK('Datos Curso'!$C$20:$C$35))),"",(COUNTIF($G15:$V15,"=2")/(16-COUNTBLANK('Datos Curso'!$C$20:$C$35))))</f>
        <v>0</v>
      </c>
      <c r="AD15" s="25">
        <f>IF(ISERROR(COUNTIF($G15:$V15,"=1")/(16-COUNTBLANK('Datos Curso'!$C$20:$C$35))), "",(COUNTIF($G15:$V15,"=1")/(16-COUNTBLANK('Datos Curso'!$C$20:$C$35))))</f>
        <v>0</v>
      </c>
      <c r="AE15" s="229">
        <f>IF(ISERROR(COUNTIF($G15:$V15,"=0")/(16-COUNTBLANK('Datos Curso'!$C$20:$C$35))), "",(COUNTIF($G15:$V15,"=0")/(16-COUNTBLANK('Datos Curso'!$C$20:$C$35))))</f>
        <v>0</v>
      </c>
      <c r="AF15" s="140">
        <f t="shared" si="4"/>
        <v>0</v>
      </c>
    </row>
    <row r="16" spans="1:32" ht="48" customHeight="1" x14ac:dyDescent="0.25">
      <c r="A16" s="3"/>
      <c r="B16" s="412"/>
      <c r="C16" s="499"/>
      <c r="D16" s="500"/>
      <c r="E16" s="415"/>
      <c r="F16" s="234" t="str">
        <f>Indicadores!F11</f>
        <v xml:space="preserve">Nombra algunas acciones que ayudan a cuidar la salud de las personas y el medio ambiente. Por ejemplo, comer frutas y verduras, reciclar la basura, etc. </v>
      </c>
      <c r="G16" s="142"/>
      <c r="H16" s="142"/>
      <c r="I16" s="142"/>
      <c r="J16" s="142"/>
      <c r="K16" s="318"/>
      <c r="L16" s="318"/>
      <c r="M16" s="318"/>
      <c r="N16" s="318"/>
      <c r="O16" s="318"/>
      <c r="P16" s="318"/>
      <c r="Q16" s="318"/>
      <c r="R16" s="318"/>
      <c r="S16" s="318"/>
      <c r="T16" s="318"/>
      <c r="U16" s="318"/>
      <c r="V16" s="318"/>
      <c r="W16" s="223">
        <f t="shared" si="0"/>
        <v>0</v>
      </c>
      <c r="X16" s="42">
        <f t="shared" si="1"/>
        <v>0</v>
      </c>
      <c r="Y16" s="43">
        <f t="shared" si="2"/>
        <v>0</v>
      </c>
      <c r="Z16" s="44">
        <f t="shared" si="3"/>
        <v>0</v>
      </c>
      <c r="AA16" s="22"/>
      <c r="AB16" s="27">
        <f>IF(ISERROR(COUNTIF($G16:$V16,"=3")/(16-(COUNTBLANK('Datos Curso'!$C$20:$C$35)))),"",(COUNTIF($G16:$V16,"=3")/(16-(COUNTBLANK('Datos Curso'!$C$20:$C$35)))))</f>
        <v>0</v>
      </c>
      <c r="AC16" s="28">
        <f>IF(ISERROR(COUNTIF($G16:$V16,"=2")/(16-COUNTBLANK('Datos Curso'!$C$20:$C$35))),"",(COUNTIF($G16:$V16,"=2")/(16-COUNTBLANK('Datos Curso'!$C$20:$C$35))))</f>
        <v>0</v>
      </c>
      <c r="AD16" s="29">
        <f>IF(ISERROR(COUNTIF($G16:$V16,"=1")/(16-COUNTBLANK('Datos Curso'!$C$20:$C$35))), "",(COUNTIF($G16:$V16,"=1")/(16-COUNTBLANK('Datos Curso'!$C$20:$C$35))))</f>
        <v>0</v>
      </c>
      <c r="AE16" s="225">
        <f>IF(ISERROR(COUNTIF($G16:$V16,"=0")/(16-COUNTBLANK('Datos Curso'!$C$20:$C$35))), "",(COUNTIF($G16:$V16,"=0")/(16-COUNTBLANK('Datos Curso'!$C$20:$C$35))))</f>
        <v>0</v>
      </c>
      <c r="AF16" s="141">
        <f t="shared" si="4"/>
        <v>0</v>
      </c>
    </row>
    <row r="17" spans="1:32" ht="26.25" thickBot="1" x14ac:dyDescent="0.3">
      <c r="A17" s="3"/>
      <c r="B17" s="412"/>
      <c r="C17" s="499"/>
      <c r="D17" s="500"/>
      <c r="E17" s="416"/>
      <c r="F17" s="236" t="str">
        <f>Indicadores!F12</f>
        <v>Se viste o desviste por iniciativa propia. Por ejemplo, se saca el polerón cuando tiene calor.   (NT2)</v>
      </c>
      <c r="G17" s="143"/>
      <c r="H17" s="143"/>
      <c r="I17" s="143"/>
      <c r="J17" s="143"/>
      <c r="K17" s="319"/>
      <c r="L17" s="319"/>
      <c r="M17" s="319"/>
      <c r="N17" s="319"/>
      <c r="O17" s="319"/>
      <c r="P17" s="319"/>
      <c r="Q17" s="319"/>
      <c r="R17" s="319"/>
      <c r="S17" s="319"/>
      <c r="T17" s="319"/>
      <c r="U17" s="319"/>
      <c r="V17" s="319"/>
      <c r="W17" s="228">
        <f t="shared" si="0"/>
        <v>0</v>
      </c>
      <c r="X17" s="45">
        <f t="shared" si="1"/>
        <v>0</v>
      </c>
      <c r="Y17" s="46">
        <f t="shared" si="2"/>
        <v>0</v>
      </c>
      <c r="Z17" s="47">
        <f t="shared" si="3"/>
        <v>0</v>
      </c>
      <c r="AA17" s="22"/>
      <c r="AB17" s="31">
        <f>IF(ISERROR(COUNTIF($G17:$V17,"=3")/(16-(COUNTBLANK('Datos Curso'!$C$20:$C$35)))),"",(COUNTIF($G17:$V17,"=3")/(16-(COUNTBLANK('Datos Curso'!$C$20:$C$35)))))</f>
        <v>0</v>
      </c>
      <c r="AC17" s="32">
        <f>IF(ISERROR(COUNTIF($G17:$V17,"=2")/(16-COUNTBLANK('Datos Curso'!$C$20:$C$35))),"",(COUNTIF($G17:$V17,"=2")/(16-COUNTBLANK('Datos Curso'!$C$20:$C$35))))</f>
        <v>0</v>
      </c>
      <c r="AD17" s="33">
        <f>IF(ISERROR(COUNTIF($G17:$V17,"=1")/(16-COUNTBLANK('Datos Curso'!$C$20:$C$35))), "",(COUNTIF($G17:$V17,"=1")/(16-COUNTBLANK('Datos Curso'!$C$20:$C$35))))</f>
        <v>0</v>
      </c>
      <c r="AE17" s="230">
        <f>IF(ISERROR(COUNTIF($G17:$V17,"=0")/(16-COUNTBLANK('Datos Curso'!$C$20:$C$35))), "",(COUNTIF($G17:$V17,"=0")/(16-COUNTBLANK('Datos Curso'!$C$20:$C$35))))</f>
        <v>0</v>
      </c>
      <c r="AF17" s="144">
        <f t="shared" si="4"/>
        <v>0</v>
      </c>
    </row>
    <row r="18" spans="1:32" ht="30" customHeight="1" thickBot="1" x14ac:dyDescent="0.3">
      <c r="A18" s="3"/>
      <c r="B18" s="412"/>
      <c r="C18" s="499"/>
      <c r="D18" s="500"/>
      <c r="E18" s="414" t="str">
        <f>Indicadores!E13</f>
        <v>INDEPENDENCIA</v>
      </c>
      <c r="F18" s="235" t="str">
        <f>Indicadores!F13</f>
        <v xml:space="preserve">Busca los materiales y pide ayuda a otro niño, niña o adulto cuando lo necesita para finalizar sus actividades o proyectos. </v>
      </c>
      <c r="G18" s="139"/>
      <c r="H18" s="139"/>
      <c r="I18" s="139"/>
      <c r="J18" s="139"/>
      <c r="K18" s="317"/>
      <c r="L18" s="317"/>
      <c r="M18" s="317"/>
      <c r="N18" s="317"/>
      <c r="O18" s="317"/>
      <c r="P18" s="317"/>
      <c r="Q18" s="317"/>
      <c r="R18" s="317"/>
      <c r="S18" s="317"/>
      <c r="T18" s="317"/>
      <c r="U18" s="317"/>
      <c r="V18" s="317"/>
      <c r="W18" s="227">
        <f t="shared" si="0"/>
        <v>0</v>
      </c>
      <c r="X18" s="20">
        <f t="shared" si="1"/>
        <v>0</v>
      </c>
      <c r="Y18" s="41">
        <f t="shared" si="2"/>
        <v>0</v>
      </c>
      <c r="Z18" s="21">
        <f t="shared" si="3"/>
        <v>0</v>
      </c>
      <c r="AA18" s="22"/>
      <c r="AB18" s="23">
        <f>IF(ISERROR(COUNTIF($G18:$V18,"=3")/(16-(COUNTBLANK('Datos Curso'!$C$20:$C$35)))),"",(COUNTIF($G18:$V18,"=3")/(16-(COUNTBLANK('Datos Curso'!$C$20:$C$35)))))</f>
        <v>0</v>
      </c>
      <c r="AC18" s="24">
        <f>IF(ISERROR(COUNTIF($G18:$V18,"=2")/(16-COUNTBLANK('Datos Curso'!$C$20:$C$35))),"",(COUNTIF($G18:$V18,"=2")/(16-COUNTBLANK('Datos Curso'!$C$20:$C$35))))</f>
        <v>0</v>
      </c>
      <c r="AD18" s="25">
        <f>IF(ISERROR(COUNTIF($G18:$V18,"=1")/(16-COUNTBLANK('Datos Curso'!$C$20:$C$35))), "",(COUNTIF($G18:$V18,"=1")/(16-COUNTBLANK('Datos Curso'!$C$20:$C$35))))</f>
        <v>0</v>
      </c>
      <c r="AE18" s="229">
        <f>IF(ISERROR(COUNTIF($G18:$V18,"=0")/(16-COUNTBLANK('Datos Curso'!$C$20:$C$35))), "",(COUNTIF($G18:$V18,"=0")/(16-COUNTBLANK('Datos Curso'!$C$20:$C$35))))</f>
        <v>0</v>
      </c>
      <c r="AF18" s="140">
        <f t="shared" si="4"/>
        <v>0</v>
      </c>
    </row>
    <row r="19" spans="1:32" ht="26.25" customHeight="1" x14ac:dyDescent="0.25">
      <c r="A19" s="3"/>
      <c r="B19" s="412"/>
      <c r="C19" s="499"/>
      <c r="D19" s="500"/>
      <c r="E19" s="415"/>
      <c r="F19" s="234" t="str">
        <f>Indicadores!F14</f>
        <v xml:space="preserve">Propone a sus compañeros(as) participar de algún juego de su interés. </v>
      </c>
      <c r="G19" s="142"/>
      <c r="H19" s="142"/>
      <c r="I19" s="142"/>
      <c r="J19" s="142"/>
      <c r="K19" s="318"/>
      <c r="L19" s="318"/>
      <c r="M19" s="318"/>
      <c r="N19" s="317"/>
      <c r="O19" s="317"/>
      <c r="P19" s="317"/>
      <c r="Q19" s="317"/>
      <c r="R19" s="317"/>
      <c r="S19" s="317"/>
      <c r="T19" s="317"/>
      <c r="U19" s="317"/>
      <c r="V19" s="317"/>
      <c r="W19" s="223">
        <f t="shared" si="0"/>
        <v>0</v>
      </c>
      <c r="X19" s="42">
        <f t="shared" si="1"/>
        <v>0</v>
      </c>
      <c r="Y19" s="43">
        <f t="shared" si="2"/>
        <v>0</v>
      </c>
      <c r="Z19" s="44">
        <f t="shared" si="3"/>
        <v>0</v>
      </c>
      <c r="AA19" s="22"/>
      <c r="AB19" s="27">
        <f>IF(ISERROR(COUNTIF($G19:$V19,"=3")/(16-(COUNTBLANK('Datos Curso'!$C$20:$C$35)))),"",(COUNTIF($G19:$V19,"=3")/(16-(COUNTBLANK('Datos Curso'!$C$20:$C$35)))))</f>
        <v>0</v>
      </c>
      <c r="AC19" s="28">
        <f>IF(ISERROR(COUNTIF($G19:$V19,"=2")/(16-COUNTBLANK('Datos Curso'!$C$20:$C$35))),"",(COUNTIF($G19:$V19,"=2")/(16-COUNTBLANK('Datos Curso'!$C$20:$C$35))))</f>
        <v>0</v>
      </c>
      <c r="AD19" s="29">
        <f>IF(ISERROR(COUNTIF($G19:$V19,"=1")/(16-COUNTBLANK('Datos Curso'!$C$20:$C$35))), "",(COUNTIF($G19:$V19,"=1")/(16-COUNTBLANK('Datos Curso'!$C$20:$C$35))))</f>
        <v>0</v>
      </c>
      <c r="AE19" s="225">
        <f>IF(ISERROR(COUNTIF($G19:$V19,"=0")/(16-COUNTBLANK('Datos Curso'!$C$20:$C$35))), "",(COUNTIF($G19:$V19,"=0")/(16-COUNTBLANK('Datos Curso'!$C$20:$C$35))))</f>
        <v>0</v>
      </c>
      <c r="AF19" s="141">
        <f t="shared" si="4"/>
        <v>0</v>
      </c>
    </row>
    <row r="20" spans="1:32" ht="26.25" thickBot="1" x14ac:dyDescent="0.3">
      <c r="A20" s="3"/>
      <c r="B20" s="412"/>
      <c r="C20" s="501"/>
      <c r="D20" s="502"/>
      <c r="E20" s="416"/>
      <c r="F20" s="236" t="str">
        <f>Indicadores!F15</f>
        <v>Finaliza sus trabajos y comenta el modo en que solucionó los problemas que se le presentaron, cuando se le pregunta.  (NT2)</v>
      </c>
      <c r="G20" s="143"/>
      <c r="H20" s="143"/>
      <c r="I20" s="143"/>
      <c r="J20" s="143"/>
      <c r="K20" s="319"/>
      <c r="L20" s="319"/>
      <c r="M20" s="319"/>
      <c r="N20" s="319"/>
      <c r="O20" s="319"/>
      <c r="P20" s="319"/>
      <c r="Q20" s="319"/>
      <c r="R20" s="319"/>
      <c r="S20" s="319"/>
      <c r="T20" s="319"/>
      <c r="U20" s="319"/>
      <c r="V20" s="319"/>
      <c r="W20" s="228">
        <f t="shared" si="0"/>
        <v>0</v>
      </c>
      <c r="X20" s="45">
        <f t="shared" si="1"/>
        <v>0</v>
      </c>
      <c r="Y20" s="46">
        <f t="shared" si="2"/>
        <v>0</v>
      </c>
      <c r="Z20" s="47">
        <f t="shared" si="3"/>
        <v>0</v>
      </c>
      <c r="AA20" s="22"/>
      <c r="AB20" s="31">
        <f>IF(ISERROR(COUNTIF($G20:$V20,"=3")/(16-(COUNTBLANK('Datos Curso'!$C$20:$C$35)))),"",(COUNTIF($G20:$V20,"=3")/(16-(COUNTBLANK('Datos Curso'!$C$20:$C$35)))))</f>
        <v>0</v>
      </c>
      <c r="AC20" s="32">
        <f>IF(ISERROR(COUNTIF($G20:$V20,"=2")/(16-COUNTBLANK('Datos Curso'!$C$20:$C$35))),"",(COUNTIF($G20:$V20,"=2")/(16-COUNTBLANK('Datos Curso'!$C$20:$C$35))))</f>
        <v>0</v>
      </c>
      <c r="AD20" s="33">
        <f>IF(ISERROR(COUNTIF($G20:$V20,"=1")/(16-COUNTBLANK('Datos Curso'!$C$20:$C$35))), "",(COUNTIF($G20:$V20,"=1")/(16-COUNTBLANK('Datos Curso'!$C$20:$C$35))))</f>
        <v>0</v>
      </c>
      <c r="AE20" s="230">
        <f>IF(ISERROR(COUNTIF($G20:$V20,"=0")/(16-COUNTBLANK('Datos Curso'!$C$20:$C$35))), "",(COUNTIF($G20:$V20,"=0")/(16-COUNTBLANK('Datos Curso'!$C$20:$C$35))))</f>
        <v>0</v>
      </c>
      <c r="AF20" s="144">
        <f t="shared" si="4"/>
        <v>0</v>
      </c>
    </row>
    <row r="21" spans="1:32" ht="40.5" customHeight="1" x14ac:dyDescent="0.25">
      <c r="A21" s="3"/>
      <c r="B21" s="412"/>
      <c r="C21" s="497" t="str">
        <f>Indicadores!B16</f>
        <v>IDENTIDAD</v>
      </c>
      <c r="D21" s="498"/>
      <c r="E21" s="414" t="str">
        <f>Indicadores!E16</f>
        <v>RECONOCIMIENTO Y APRECIO DE SI MISMO</v>
      </c>
      <c r="F21" s="235" t="str">
        <f>Indicadores!F16</f>
        <v xml:space="preserve">Nombra algunas semejanzas y diferencias entre sus habilidades o conocimientos y las de otras personas. Por ejemplo, “yo corro más rápido que Javier y soy moreno como Francisca”. </v>
      </c>
      <c r="G21" s="139"/>
      <c r="H21" s="139"/>
      <c r="I21" s="139"/>
      <c r="J21" s="139"/>
      <c r="K21" s="317"/>
      <c r="L21" s="317"/>
      <c r="M21" s="317"/>
      <c r="N21" s="317"/>
      <c r="O21" s="317"/>
      <c r="P21" s="317"/>
      <c r="Q21" s="317"/>
      <c r="R21" s="317"/>
      <c r="S21" s="317"/>
      <c r="T21" s="317"/>
      <c r="U21" s="317"/>
      <c r="V21" s="317"/>
      <c r="W21" s="227">
        <f t="shared" si="0"/>
        <v>0</v>
      </c>
      <c r="X21" s="20">
        <f t="shared" si="1"/>
        <v>0</v>
      </c>
      <c r="Y21" s="41">
        <f t="shared" si="2"/>
        <v>0</v>
      </c>
      <c r="Z21" s="21">
        <f t="shared" si="3"/>
        <v>0</v>
      </c>
      <c r="AA21" s="22"/>
      <c r="AB21" s="23">
        <f>IF(ISERROR(COUNTIF($G21:$V21,"=3")/(16-(COUNTBLANK('Datos Curso'!$C$20:$C$35)))),"",(COUNTIF($G21:$V21,"=3")/(16-(COUNTBLANK('Datos Curso'!$C$20:$C$35)))))</f>
        <v>0</v>
      </c>
      <c r="AC21" s="24">
        <f>IF(ISERROR(COUNTIF($G21:$V21,"=2")/(16-COUNTBLANK('Datos Curso'!$C$20:$C$35))),"",(COUNTIF($G21:$V21,"=2")/(16-COUNTBLANK('Datos Curso'!$C$20:$C$35))))</f>
        <v>0</v>
      </c>
      <c r="AD21" s="25">
        <f>IF(ISERROR(COUNTIF($G21:$V21,"=1")/(16-COUNTBLANK('Datos Curso'!$C$20:$C$35))), "",(COUNTIF($G21:$V21,"=1")/(16-COUNTBLANK('Datos Curso'!$C$20:$C$35))))</f>
        <v>0</v>
      </c>
      <c r="AE21" s="229">
        <f>IF(ISERROR(COUNTIF($G21:$V21,"=0")/(16-COUNTBLANK('Datos Curso'!$C$20:$C$35))), "",(COUNTIF($G21:$V21,"=0")/(16-COUNTBLANK('Datos Curso'!$C$20:$C$35))))</f>
        <v>0</v>
      </c>
      <c r="AF21" s="140">
        <f t="shared" si="4"/>
        <v>0</v>
      </c>
    </row>
    <row r="22" spans="1:32" ht="30" customHeight="1" x14ac:dyDescent="0.25">
      <c r="A22" s="3"/>
      <c r="B22" s="412"/>
      <c r="C22" s="499"/>
      <c r="D22" s="500"/>
      <c r="E22" s="415"/>
      <c r="F22" s="234" t="str">
        <f>Indicadores!F17</f>
        <v xml:space="preserve">Menciona algunas características corporales propias de su sexo, comentando qué le gusta de ser hombre o mujer. </v>
      </c>
      <c r="G22" s="142"/>
      <c r="H22" s="142"/>
      <c r="I22" s="142"/>
      <c r="J22" s="142"/>
      <c r="K22" s="318"/>
      <c r="L22" s="318"/>
      <c r="M22" s="318"/>
      <c r="N22" s="318"/>
      <c r="O22" s="318"/>
      <c r="P22" s="318"/>
      <c r="Q22" s="318"/>
      <c r="R22" s="318"/>
      <c r="S22" s="318"/>
      <c r="T22" s="318"/>
      <c r="U22" s="318"/>
      <c r="V22" s="318"/>
      <c r="W22" s="223">
        <f t="shared" si="0"/>
        <v>0</v>
      </c>
      <c r="X22" s="42">
        <f t="shared" si="1"/>
        <v>0</v>
      </c>
      <c r="Y22" s="43">
        <f t="shared" si="2"/>
        <v>0</v>
      </c>
      <c r="Z22" s="44">
        <f t="shared" si="3"/>
        <v>0</v>
      </c>
      <c r="AA22" s="22"/>
      <c r="AB22" s="27">
        <f>IF(ISERROR(COUNTIF($G22:$V22,"=3")/(16-(COUNTBLANK('Datos Curso'!$C$20:$C$35)))),"",(COUNTIF($G22:$V22,"=3")/(16-(COUNTBLANK('Datos Curso'!$C$20:$C$35)))))</f>
        <v>0</v>
      </c>
      <c r="AC22" s="28">
        <f>IF(ISERROR(COUNTIF($G22:$V22,"=2")/(16-COUNTBLANK('Datos Curso'!$C$20:$C$35))),"",(COUNTIF($G22:$V22,"=2")/(16-COUNTBLANK('Datos Curso'!$C$20:$C$35))))</f>
        <v>0</v>
      </c>
      <c r="AD22" s="29">
        <f>IF(ISERROR(COUNTIF($G22:$V22,"=1")/(16-COUNTBLANK('Datos Curso'!$C$20:$C$35))), "",(COUNTIF($G22:$V22,"=1")/(16-COUNTBLANK('Datos Curso'!$C$20:$C$35))))</f>
        <v>0</v>
      </c>
      <c r="AE22" s="225">
        <f>IF(ISERROR(COUNTIF($G22:$V22,"=0")/(16-COUNTBLANK('Datos Curso'!$C$20:$C$35))), "",(COUNTIF($G22:$V22,"=0")/(16-COUNTBLANK('Datos Curso'!$C$20:$C$35))))</f>
        <v>0</v>
      </c>
      <c r="AF22" s="141">
        <f t="shared" si="4"/>
        <v>0</v>
      </c>
    </row>
    <row r="23" spans="1:32" ht="25.5" x14ac:dyDescent="0.25">
      <c r="A23" s="3"/>
      <c r="B23" s="412"/>
      <c r="C23" s="499"/>
      <c r="D23" s="500"/>
      <c r="E23" s="415"/>
      <c r="F23" s="234" t="str">
        <f>Indicadores!F18</f>
        <v xml:space="preserve">Muestra en forma espontánea sus trabajos, comentando lo que más le gusta de ellos. </v>
      </c>
      <c r="G23" s="142"/>
      <c r="H23" s="142"/>
      <c r="I23" s="142"/>
      <c r="J23" s="142"/>
      <c r="K23" s="318"/>
      <c r="L23" s="318"/>
      <c r="M23" s="318"/>
      <c r="N23" s="318"/>
      <c r="O23" s="318"/>
      <c r="P23" s="318"/>
      <c r="Q23" s="318"/>
      <c r="R23" s="318"/>
      <c r="S23" s="318"/>
      <c r="T23" s="318"/>
      <c r="U23" s="318"/>
      <c r="V23" s="318"/>
      <c r="W23" s="223">
        <f t="shared" si="0"/>
        <v>0</v>
      </c>
      <c r="X23" s="42">
        <f t="shared" si="1"/>
        <v>0</v>
      </c>
      <c r="Y23" s="43">
        <f t="shared" si="2"/>
        <v>0</v>
      </c>
      <c r="Z23" s="44">
        <f t="shared" si="3"/>
        <v>0</v>
      </c>
      <c r="AA23" s="22"/>
      <c r="AB23" s="27">
        <f>IF(ISERROR(COUNTIF($G23:$V23,"=3")/(16-(COUNTBLANK('Datos Curso'!$C$20:$C$35)))),"",(COUNTIF($G23:$V23,"=3")/(16-(COUNTBLANK('Datos Curso'!$C$20:$C$35)))))</f>
        <v>0</v>
      </c>
      <c r="AC23" s="28">
        <f>IF(ISERROR(COUNTIF($G23:$V23,"=2")/(16-COUNTBLANK('Datos Curso'!$C$20:$C$35))),"",(COUNTIF($G23:$V23,"=2")/(16-COUNTBLANK('Datos Curso'!$C$20:$C$35))))</f>
        <v>0</v>
      </c>
      <c r="AD23" s="29">
        <f>IF(ISERROR(COUNTIF($G23:$V23,"=1")/(16-COUNTBLANK('Datos Curso'!$C$20:$C$35))), "",(COUNTIF($G23:$V23,"=1")/(16-COUNTBLANK('Datos Curso'!$C$20:$C$35))))</f>
        <v>0</v>
      </c>
      <c r="AE23" s="225">
        <f>IF(ISERROR(COUNTIF($G23:$V23,"=0")/(16-COUNTBLANK('Datos Curso'!$C$20:$C$35))), "",(COUNTIF($G23:$V23,"=0")/(16-COUNTBLANK('Datos Curso'!$C$20:$C$35))))</f>
        <v>0</v>
      </c>
      <c r="AF23" s="141">
        <f t="shared" si="4"/>
        <v>0</v>
      </c>
    </row>
    <row r="24" spans="1:32" ht="39" customHeight="1" thickBot="1" x14ac:dyDescent="0.3">
      <c r="A24" s="3"/>
      <c r="B24" s="412"/>
      <c r="C24" s="499"/>
      <c r="D24" s="500"/>
      <c r="E24" s="416"/>
      <c r="F24" s="236" t="str">
        <f>Indicadores!F19</f>
        <v xml:space="preserve">Realiza comentarios positivos sobre las características que comparte con sus compañeros(as). Por ejemplo, “con mis compañeros somos buenos para decir chistes divertidos”. </v>
      </c>
      <c r="G24" s="231"/>
      <c r="H24" s="231"/>
      <c r="I24" s="231"/>
      <c r="J24" s="231"/>
      <c r="K24" s="320"/>
      <c r="L24" s="320"/>
      <c r="M24" s="320"/>
      <c r="N24" s="320"/>
      <c r="O24" s="320"/>
      <c r="P24" s="320"/>
      <c r="Q24" s="320"/>
      <c r="R24" s="320"/>
      <c r="S24" s="320"/>
      <c r="T24" s="320"/>
      <c r="U24" s="320"/>
      <c r="V24" s="320"/>
      <c r="W24" s="228">
        <f t="shared" si="0"/>
        <v>0</v>
      </c>
      <c r="X24" s="45">
        <f t="shared" si="1"/>
        <v>0</v>
      </c>
      <c r="Y24" s="46">
        <f t="shared" si="2"/>
        <v>0</v>
      </c>
      <c r="Z24" s="47">
        <f t="shared" si="3"/>
        <v>0</v>
      </c>
      <c r="AA24" s="22"/>
      <c r="AB24" s="31">
        <f>IF(ISERROR(COUNTIF($G24:$V24,"=3")/(16-(COUNTBLANK('Datos Curso'!$C$20:$C$35)))),"",(COUNTIF($G24:$V24,"=3")/(16-(COUNTBLANK('Datos Curso'!$C$20:$C$35)))))</f>
        <v>0</v>
      </c>
      <c r="AC24" s="32">
        <f>IF(ISERROR(COUNTIF($G24:$V24,"=2")/(16-COUNTBLANK('Datos Curso'!$C$20:$C$35))),"",(COUNTIF($G24:$V24,"=2")/(16-COUNTBLANK('Datos Curso'!$C$20:$C$35))))</f>
        <v>0</v>
      </c>
      <c r="AD24" s="33">
        <f>IF(ISERROR(COUNTIF($G24:$V24,"=1")/(16-COUNTBLANK('Datos Curso'!$C$20:$C$35))), "",(COUNTIF($G24:$V24,"=1")/(16-COUNTBLANK('Datos Curso'!$C$20:$C$35))))</f>
        <v>0</v>
      </c>
      <c r="AE24" s="230">
        <f>IF(ISERROR(COUNTIF($G24:$V24,"=0")/(16-COUNTBLANK('Datos Curso'!$C$20:$C$35))), "",(COUNTIF($G24:$V24,"=0")/(16-COUNTBLANK('Datos Curso'!$C$20:$C$35))))</f>
        <v>0</v>
      </c>
      <c r="AF24" s="144">
        <f t="shared" si="4"/>
        <v>0</v>
      </c>
    </row>
    <row r="25" spans="1:32" ht="42.75" customHeight="1" x14ac:dyDescent="0.25">
      <c r="A25" s="3"/>
      <c r="B25" s="412"/>
      <c r="C25" s="499"/>
      <c r="D25" s="500"/>
      <c r="E25" s="503" t="str">
        <f>Indicadores!E20</f>
        <v>RECONOCIMIENTO Y EXPRESION DE SENTIMIENTOS</v>
      </c>
      <c r="F25" s="235" t="str">
        <f>Indicadores!F20</f>
        <v xml:space="preserve">Comenta los motivos de su alegría, tristeza, rabia u otros sentimientos. Por ejemplo, dice que está triste porque su perro está enfermo. 
  </v>
      </c>
      <c r="G25" s="232"/>
      <c r="H25" s="232"/>
      <c r="I25" s="232"/>
      <c r="J25" s="232"/>
      <c r="K25" s="321"/>
      <c r="L25" s="321"/>
      <c r="M25" s="321"/>
      <c r="N25" s="321"/>
      <c r="O25" s="321"/>
      <c r="P25" s="321"/>
      <c r="Q25" s="321"/>
      <c r="R25" s="321"/>
      <c r="S25" s="321"/>
      <c r="T25" s="321"/>
      <c r="U25" s="321"/>
      <c r="V25" s="321"/>
      <c r="W25" s="227">
        <f t="shared" si="0"/>
        <v>0</v>
      </c>
      <c r="X25" s="20">
        <f t="shared" si="1"/>
        <v>0</v>
      </c>
      <c r="Y25" s="41">
        <f t="shared" si="2"/>
        <v>0</v>
      </c>
      <c r="Z25" s="21">
        <f t="shared" si="3"/>
        <v>0</v>
      </c>
      <c r="AA25" s="22"/>
      <c r="AB25" s="23">
        <f>IF(ISERROR(COUNTIF($G25:$V25,"=3")/(16-(COUNTBLANK('Datos Curso'!$C$20:$C$35)))),"",(COUNTIF($G25:$V25,"=3")/(16-(COUNTBLANK('Datos Curso'!$C$20:$C$35)))))</f>
        <v>0</v>
      </c>
      <c r="AC25" s="24">
        <f>IF(ISERROR(COUNTIF($G25:$V25,"=2")/(16-COUNTBLANK('Datos Curso'!$C$20:$C$35))),"",(COUNTIF($G25:$V25,"=2")/(16-COUNTBLANK('Datos Curso'!$C$20:$C$35))))</f>
        <v>0</v>
      </c>
      <c r="AD25" s="25">
        <f>IF(ISERROR(COUNTIF($G25:$V25,"=1")/(16-COUNTBLANK('Datos Curso'!$C$20:$C$35))), "",(COUNTIF($G25:$V25,"=1")/(16-COUNTBLANK('Datos Curso'!$C$20:$C$35))))</f>
        <v>0</v>
      </c>
      <c r="AE25" s="229">
        <f>IF(ISERROR(COUNTIF($G25:$V25,"=0")/(16-COUNTBLANK('Datos Curso'!$C$20:$C$35))), "",(COUNTIF($G25:$V25,"=0")/(16-COUNTBLANK('Datos Curso'!$C$20:$C$35))))</f>
        <v>0</v>
      </c>
      <c r="AF25" s="140">
        <f t="shared" si="4"/>
        <v>0</v>
      </c>
    </row>
    <row r="26" spans="1:32" ht="38.25" x14ac:dyDescent="0.25">
      <c r="A26" s="3"/>
      <c r="B26" s="412"/>
      <c r="C26" s="499"/>
      <c r="D26" s="500"/>
      <c r="E26" s="504"/>
      <c r="F26" s="234" t="str">
        <f>Indicadores!F21</f>
        <v xml:space="preserve">Menciona algunas emociones de otros o de sí mismo cuando se le pregunta. Por ejemplo, al responder preguntas como ¿qué le pasa a tu compañero que está llorando? </v>
      </c>
      <c r="G26" s="224"/>
      <c r="H26" s="224"/>
      <c r="I26" s="224"/>
      <c r="J26" s="224"/>
      <c r="K26" s="322"/>
      <c r="L26" s="322"/>
      <c r="M26" s="322"/>
      <c r="N26" s="322"/>
      <c r="O26" s="322"/>
      <c r="P26" s="322"/>
      <c r="Q26" s="322"/>
      <c r="R26" s="322"/>
      <c r="S26" s="322"/>
      <c r="T26" s="322"/>
      <c r="U26" s="322"/>
      <c r="V26" s="322"/>
      <c r="W26" s="223">
        <f t="shared" si="0"/>
        <v>0</v>
      </c>
      <c r="X26" s="42">
        <f t="shared" si="1"/>
        <v>0</v>
      </c>
      <c r="Y26" s="43">
        <f t="shared" si="2"/>
        <v>0</v>
      </c>
      <c r="Z26" s="44">
        <f t="shared" si="3"/>
        <v>0</v>
      </c>
      <c r="AA26" s="22"/>
      <c r="AB26" s="27">
        <f>IF(ISERROR(COUNTIF($G26:$V26,"=3")/(16-(COUNTBLANK('Datos Curso'!$C$20:$C$35)))),"",(COUNTIF($G26:$V26,"=3")/(16-(COUNTBLANK('Datos Curso'!$C$20:$C$35)))))</f>
        <v>0</v>
      </c>
      <c r="AC26" s="28">
        <f>IF(ISERROR(COUNTIF($G26:$V26,"=2")/(16-COUNTBLANK('Datos Curso'!$C$20:$C$35))),"",(COUNTIF($G26:$V26,"=2")/(16-COUNTBLANK('Datos Curso'!$C$20:$C$35))))</f>
        <v>0</v>
      </c>
      <c r="AD26" s="29">
        <f>IF(ISERROR(COUNTIF($G26:$V26,"=1")/(16-COUNTBLANK('Datos Curso'!$C$20:$C$35))), "",(COUNTIF($G26:$V26,"=1")/(16-COUNTBLANK('Datos Curso'!$C$20:$C$35))))</f>
        <v>0</v>
      </c>
      <c r="AE26" s="225">
        <f>IF(ISERROR(COUNTIF($G26:$V26,"=0")/(16-COUNTBLANK('Datos Curso'!$C$20:$C$35))), "",(COUNTIF($G26:$V26,"=0")/(16-COUNTBLANK('Datos Curso'!$C$20:$C$35))))</f>
        <v>0</v>
      </c>
      <c r="AF26" s="141">
        <f t="shared" si="4"/>
        <v>0</v>
      </c>
    </row>
    <row r="27" spans="1:32" ht="38.25" x14ac:dyDescent="0.25">
      <c r="A27" s="3"/>
      <c r="B27" s="412"/>
      <c r="C27" s="499"/>
      <c r="D27" s="500"/>
      <c r="E27" s="504"/>
      <c r="F27" s="234" t="str">
        <f>Indicadores!F22</f>
        <v xml:space="preserve">Propone actividades o juegos divertidos para él y sus compañeros(as). Por ejemplo, bailar, contar chistes, cantar, celebrar cumpleaños. </v>
      </c>
      <c r="G27" s="224"/>
      <c r="H27" s="224"/>
      <c r="I27" s="224"/>
      <c r="J27" s="224"/>
      <c r="K27" s="322"/>
      <c r="L27" s="322"/>
      <c r="M27" s="322"/>
      <c r="N27" s="322"/>
      <c r="O27" s="322"/>
      <c r="P27" s="322"/>
      <c r="Q27" s="322"/>
      <c r="R27" s="322"/>
      <c r="S27" s="322"/>
      <c r="T27" s="322"/>
      <c r="U27" s="322"/>
      <c r="V27" s="322"/>
      <c r="W27" s="223">
        <f t="shared" si="0"/>
        <v>0</v>
      </c>
      <c r="X27" s="42">
        <f t="shared" si="1"/>
        <v>0</v>
      </c>
      <c r="Y27" s="43">
        <f t="shared" si="2"/>
        <v>0</v>
      </c>
      <c r="Z27" s="44">
        <f t="shared" si="3"/>
        <v>0</v>
      </c>
      <c r="AA27" s="22"/>
      <c r="AB27" s="27">
        <f>IF(ISERROR(COUNTIF($G27:$V27,"=3")/(16-(COUNTBLANK('Datos Curso'!$C$20:$C$35)))),"",(COUNTIF($G27:$V27,"=3")/(16-(COUNTBLANK('Datos Curso'!$C$20:$C$35)))))</f>
        <v>0</v>
      </c>
      <c r="AC27" s="28">
        <f>IF(ISERROR(COUNTIF($G27:$V27,"=2")/(16-COUNTBLANK('Datos Curso'!$C$20:$C$35))),"",(COUNTIF($G27:$V27,"=2")/(16-COUNTBLANK('Datos Curso'!$C$20:$C$35))))</f>
        <v>0</v>
      </c>
      <c r="AD27" s="29">
        <f>IF(ISERROR(COUNTIF($G27:$V27,"=1")/(16-COUNTBLANK('Datos Curso'!$C$20:$C$35))), "",(COUNTIF($G27:$V27,"=1")/(16-COUNTBLANK('Datos Curso'!$C$20:$C$35))))</f>
        <v>0</v>
      </c>
      <c r="AE27" s="225">
        <f>IF(ISERROR(COUNTIF($G27:$V27,"=0")/(16-COUNTBLANK('Datos Curso'!$C$20:$C$35))), "",(COUNTIF($G27:$V27,"=0")/(16-COUNTBLANK('Datos Curso'!$C$20:$C$35))))</f>
        <v>0</v>
      </c>
      <c r="AF27" s="141">
        <f t="shared" si="4"/>
        <v>0</v>
      </c>
    </row>
    <row r="28" spans="1:32" ht="25.5" x14ac:dyDescent="0.25">
      <c r="A28" s="3"/>
      <c r="B28" s="412"/>
      <c r="C28" s="499"/>
      <c r="D28" s="500"/>
      <c r="E28" s="504"/>
      <c r="F28" s="234" t="str">
        <f>Indicadores!F23</f>
        <v>Acepta cambiar de actividad aunque esté entretenido, respetando los turnos de sus compañeros. (NT2)</v>
      </c>
      <c r="G28" s="224"/>
      <c r="H28" s="224"/>
      <c r="I28" s="224"/>
      <c r="J28" s="224"/>
      <c r="K28" s="322"/>
      <c r="L28" s="322"/>
      <c r="M28" s="322"/>
      <c r="N28" s="322"/>
      <c r="O28" s="322"/>
      <c r="P28" s="322"/>
      <c r="Q28" s="322"/>
      <c r="R28" s="322"/>
      <c r="S28" s="322"/>
      <c r="T28" s="322"/>
      <c r="U28" s="322"/>
      <c r="V28" s="322"/>
      <c r="W28" s="223">
        <f t="shared" si="0"/>
        <v>0</v>
      </c>
      <c r="X28" s="42">
        <f t="shared" si="1"/>
        <v>0</v>
      </c>
      <c r="Y28" s="43">
        <f t="shared" si="2"/>
        <v>0</v>
      </c>
      <c r="Z28" s="44">
        <f t="shared" si="3"/>
        <v>0</v>
      </c>
      <c r="AA28" s="22"/>
      <c r="AB28" s="27">
        <f>IF(ISERROR(COUNTIF($G28:$V28,"=3")/(16-(COUNTBLANK('Datos Curso'!$C$20:$C$35)))),"",(COUNTIF($G28:$V28,"=3")/(16-(COUNTBLANK('Datos Curso'!$C$20:$C$35)))))</f>
        <v>0</v>
      </c>
      <c r="AC28" s="28">
        <f>IF(ISERROR(COUNTIF($G28:$V28,"=2")/(16-COUNTBLANK('Datos Curso'!$C$20:$C$35))),"",(COUNTIF($G28:$V28,"=2")/(16-COUNTBLANK('Datos Curso'!$C$20:$C$35))))</f>
        <v>0</v>
      </c>
      <c r="AD28" s="29">
        <f>IF(ISERROR(COUNTIF($G28:$V28,"=1")/(16-COUNTBLANK('Datos Curso'!$C$20:$C$35))), "",(COUNTIF($G28:$V28,"=1")/(16-COUNTBLANK('Datos Curso'!$C$20:$C$35))))</f>
        <v>0</v>
      </c>
      <c r="AE28" s="225">
        <f>IF(ISERROR(COUNTIF($G28:$V28,"=0")/(16-COUNTBLANK('Datos Curso'!$C$20:$C$35))), "",(COUNTIF($G28:$V28,"=0")/(16-COUNTBLANK('Datos Curso'!$C$20:$C$35))))</f>
        <v>0</v>
      </c>
      <c r="AF28" s="141">
        <f t="shared" si="4"/>
        <v>0</v>
      </c>
    </row>
    <row r="29" spans="1:32" ht="26.25" thickBot="1" x14ac:dyDescent="0.3">
      <c r="A29" s="3"/>
      <c r="B29" s="412"/>
      <c r="C29" s="501"/>
      <c r="D29" s="502"/>
      <c r="E29" s="505"/>
      <c r="F29" s="236" t="str">
        <f>Indicadores!F24</f>
        <v>Ayuda a un(a) compañero(a) que tiene un problema, apoyándolo con palabras o gestos de cariño. (NT2)</v>
      </c>
      <c r="G29" s="231"/>
      <c r="H29" s="231"/>
      <c r="I29" s="231"/>
      <c r="J29" s="231"/>
      <c r="K29" s="320"/>
      <c r="L29" s="320"/>
      <c r="M29" s="320"/>
      <c r="N29" s="320"/>
      <c r="O29" s="320"/>
      <c r="P29" s="320"/>
      <c r="Q29" s="320"/>
      <c r="R29" s="320"/>
      <c r="S29" s="320"/>
      <c r="T29" s="320"/>
      <c r="U29" s="320"/>
      <c r="V29" s="320"/>
      <c r="W29" s="228">
        <f t="shared" si="0"/>
        <v>0</v>
      </c>
      <c r="X29" s="45">
        <f t="shared" si="1"/>
        <v>0</v>
      </c>
      <c r="Y29" s="46">
        <f t="shared" si="2"/>
        <v>0</v>
      </c>
      <c r="Z29" s="47">
        <f t="shared" si="3"/>
        <v>0</v>
      </c>
      <c r="AA29" s="22"/>
      <c r="AB29" s="31">
        <f>IF(ISERROR(COUNTIF($G29:$V29,"=3")/(16-(COUNTBLANK('Datos Curso'!$C$20:$C$35)))),"",(COUNTIF($G29:$V29,"=3")/(16-(COUNTBLANK('Datos Curso'!$C$20:$C$35)))))</f>
        <v>0</v>
      </c>
      <c r="AC29" s="32">
        <f>IF(ISERROR(COUNTIF($G29:$V29,"=2")/(16-COUNTBLANK('Datos Curso'!$C$20:$C$35))),"",(COUNTIF($G29:$V29,"=2")/(16-COUNTBLANK('Datos Curso'!$C$20:$C$35))))</f>
        <v>0</v>
      </c>
      <c r="AD29" s="33">
        <f>IF(ISERROR(COUNTIF($G29:$V29,"=1")/(16-COUNTBLANK('Datos Curso'!$C$20:$C$35))), "",(COUNTIF($G29:$V29,"=1")/(16-COUNTBLANK('Datos Curso'!$C$20:$C$35))))</f>
        <v>0</v>
      </c>
      <c r="AE29" s="230">
        <f>IF(ISERROR(COUNTIF($G29:$V29,"=0")/(16-COUNTBLANK('Datos Curso'!$C$20:$C$35))), "",(COUNTIF($G29:$V29,"=0")/(16-COUNTBLANK('Datos Curso'!$C$20:$C$35))))</f>
        <v>0</v>
      </c>
      <c r="AF29" s="144">
        <f t="shared" si="4"/>
        <v>0</v>
      </c>
    </row>
    <row r="30" spans="1:32" ht="30.75" customHeight="1" x14ac:dyDescent="0.25">
      <c r="A30" s="3"/>
      <c r="B30" s="412"/>
      <c r="C30" s="497" t="str">
        <f>Indicadores!B25</f>
        <v>CONVIVENCIA</v>
      </c>
      <c r="D30" s="498"/>
      <c r="E30" s="503" t="str">
        <f>Indicadores!E25</f>
        <v>INTERACCION SOCIAL</v>
      </c>
      <c r="F30" s="235" t="str">
        <f>Indicadores!F25</f>
        <v>Comparte sus materiales y respeta turnos al jugar con sus compañeros(as).</v>
      </c>
      <c r="G30" s="232"/>
      <c r="H30" s="232"/>
      <c r="I30" s="232"/>
      <c r="J30" s="232"/>
      <c r="K30" s="321"/>
      <c r="L30" s="321"/>
      <c r="M30" s="321"/>
      <c r="N30" s="321"/>
      <c r="O30" s="321"/>
      <c r="P30" s="321"/>
      <c r="Q30" s="321"/>
      <c r="R30" s="321"/>
      <c r="S30" s="321"/>
      <c r="T30" s="321"/>
      <c r="U30" s="321"/>
      <c r="V30" s="321"/>
      <c r="W30" s="227">
        <f t="shared" si="0"/>
        <v>0</v>
      </c>
      <c r="X30" s="20">
        <f t="shared" si="1"/>
        <v>0</v>
      </c>
      <c r="Y30" s="41">
        <f t="shared" si="2"/>
        <v>0</v>
      </c>
      <c r="Z30" s="21">
        <f t="shared" si="3"/>
        <v>0</v>
      </c>
      <c r="AA30" s="22"/>
      <c r="AB30" s="23">
        <f>IF(ISERROR(COUNTIF($G30:$V30,"=3")/(16-(COUNTBLANK('Datos Curso'!$C$20:$C$35)))),"",(COUNTIF($G30:$V30,"=3")/(16-(COUNTBLANK('Datos Curso'!$C$20:$C$35)))))</f>
        <v>0</v>
      </c>
      <c r="AC30" s="24">
        <f>IF(ISERROR(COUNTIF($G30:$V30,"=2")/(16-COUNTBLANK('Datos Curso'!$C$20:$C$35))),"",(COUNTIF($G30:$V30,"=2")/(16-COUNTBLANK('Datos Curso'!$C$20:$C$35))))</f>
        <v>0</v>
      </c>
      <c r="AD30" s="25">
        <f>IF(ISERROR(COUNTIF($G30:$V30,"=1")/(16-COUNTBLANK('Datos Curso'!$C$20:$C$35))), "",(COUNTIF($G30:$V30,"=1")/(16-COUNTBLANK('Datos Curso'!$C$20:$C$35))))</f>
        <v>0</v>
      </c>
      <c r="AE30" s="229">
        <f>IF(ISERROR(COUNTIF($G30:$V30,"=0")/(16-COUNTBLANK('Datos Curso'!$C$20:$C$35))), "",(COUNTIF($G30:$V30,"=0")/(16-COUNTBLANK('Datos Curso'!$C$20:$C$35))))</f>
        <v>0</v>
      </c>
      <c r="AF30" s="140">
        <f t="shared" si="4"/>
        <v>0</v>
      </c>
    </row>
    <row r="31" spans="1:32" ht="38.25" x14ac:dyDescent="0.25">
      <c r="A31" s="3"/>
      <c r="B31" s="412"/>
      <c r="C31" s="499"/>
      <c r="D31" s="500"/>
      <c r="E31" s="504"/>
      <c r="F31" s="234" t="str">
        <f>Indicadores!F26</f>
        <v xml:space="preserve">Participa en juegos o actividades con niños y niñas que empieza a conocer, cuando lo invitan. Por ejemplo, participa en rondas con niños y niñas de otro curso </v>
      </c>
      <c r="G31" s="224"/>
      <c r="H31" s="224"/>
      <c r="I31" s="224"/>
      <c r="J31" s="224"/>
      <c r="K31" s="322"/>
      <c r="L31" s="322"/>
      <c r="M31" s="322"/>
      <c r="N31" s="322"/>
      <c r="O31" s="322"/>
      <c r="P31" s="322"/>
      <c r="Q31" s="322"/>
      <c r="R31" s="322"/>
      <c r="S31" s="322"/>
      <c r="T31" s="322"/>
      <c r="U31" s="322"/>
      <c r="V31" s="322"/>
      <c r="W31" s="223">
        <f t="shared" si="0"/>
        <v>0</v>
      </c>
      <c r="X31" s="42">
        <f t="shared" si="1"/>
        <v>0</v>
      </c>
      <c r="Y31" s="43">
        <f t="shared" si="2"/>
        <v>0</v>
      </c>
      <c r="Z31" s="44">
        <f t="shared" si="3"/>
        <v>0</v>
      </c>
      <c r="AA31" s="22"/>
      <c r="AB31" s="27">
        <f>IF(ISERROR(COUNTIF($G31:$V31,"=3")/(16-(COUNTBLANK('Datos Curso'!$C$20:$C$35)))),"",(COUNTIF($G31:$V31,"=3")/(16-(COUNTBLANK('Datos Curso'!$C$20:$C$35)))))</f>
        <v>0</v>
      </c>
      <c r="AC31" s="28">
        <f>IF(ISERROR(COUNTIF($G31:$V31,"=2")/(16-COUNTBLANK('Datos Curso'!$C$20:$C$35))),"",(COUNTIF($G31:$V31,"=2")/(16-COUNTBLANK('Datos Curso'!$C$20:$C$35))))</f>
        <v>0</v>
      </c>
      <c r="AD31" s="29">
        <f>IF(ISERROR(COUNTIF($G31:$V31,"=1")/(16-COUNTBLANK('Datos Curso'!$C$20:$C$35))), "",(COUNTIF($G31:$V31,"=1")/(16-COUNTBLANK('Datos Curso'!$C$20:$C$35))))</f>
        <v>0</v>
      </c>
      <c r="AE31" s="225">
        <f>IF(ISERROR(COUNTIF($G31:$V31,"=0")/(16-COUNTBLANK('Datos Curso'!$C$20:$C$35))), "",(COUNTIF($G31:$V31,"=0")/(16-COUNTBLANK('Datos Curso'!$C$20:$C$35))))</f>
        <v>0</v>
      </c>
      <c r="AF31" s="141">
        <f t="shared" si="4"/>
        <v>0</v>
      </c>
    </row>
    <row r="32" spans="1:32" ht="25.5" x14ac:dyDescent="0.25">
      <c r="A32" s="3"/>
      <c r="B32" s="412"/>
      <c r="C32" s="499"/>
      <c r="D32" s="500"/>
      <c r="E32" s="504"/>
      <c r="F32" s="234" t="str">
        <f>Indicadores!F27</f>
        <v xml:space="preserve">Nombra las características de algunas celebraciones, costumbres o entretenciones que practican en su familia. </v>
      </c>
      <c r="G32" s="224"/>
      <c r="H32" s="224"/>
      <c r="I32" s="224"/>
      <c r="J32" s="224"/>
      <c r="K32" s="322"/>
      <c r="L32" s="322"/>
      <c r="M32" s="322"/>
      <c r="N32" s="322"/>
      <c r="O32" s="322"/>
      <c r="P32" s="322"/>
      <c r="Q32" s="322"/>
      <c r="R32" s="322"/>
      <c r="S32" s="322"/>
      <c r="T32" s="322"/>
      <c r="U32" s="322"/>
      <c r="V32" s="322"/>
      <c r="W32" s="223">
        <f t="shared" si="0"/>
        <v>0</v>
      </c>
      <c r="X32" s="42">
        <f t="shared" si="1"/>
        <v>0</v>
      </c>
      <c r="Y32" s="43">
        <f t="shared" si="2"/>
        <v>0</v>
      </c>
      <c r="Z32" s="44">
        <f t="shared" si="3"/>
        <v>0</v>
      </c>
      <c r="AA32" s="22"/>
      <c r="AB32" s="27">
        <f>IF(ISERROR(COUNTIF($G32:$V32,"=3")/(16-(COUNTBLANK('Datos Curso'!$C$20:$C$35)))),"",(COUNTIF($G32:$V32,"=3")/(16-(COUNTBLANK('Datos Curso'!$C$20:$C$35)))))</f>
        <v>0</v>
      </c>
      <c r="AC32" s="28">
        <f>IF(ISERROR(COUNTIF($G32:$V32,"=2")/(16-COUNTBLANK('Datos Curso'!$C$20:$C$35))),"",(COUNTIF($G32:$V32,"=2")/(16-COUNTBLANK('Datos Curso'!$C$20:$C$35))))</f>
        <v>0</v>
      </c>
      <c r="AD32" s="29">
        <f>IF(ISERROR(COUNTIF($G32:$V32,"=1")/(16-COUNTBLANK('Datos Curso'!$C$20:$C$35))), "",(COUNTIF($G32:$V32,"=1")/(16-COUNTBLANK('Datos Curso'!$C$20:$C$35))))</f>
        <v>0</v>
      </c>
      <c r="AE32" s="225">
        <f>IF(ISERROR(COUNTIF($G32:$V32,"=0")/(16-COUNTBLANK('Datos Curso'!$C$20:$C$35))), "",(COUNTIF($G32:$V32,"=0")/(16-COUNTBLANK('Datos Curso'!$C$20:$C$35))))</f>
        <v>0</v>
      </c>
      <c r="AF32" s="141">
        <f t="shared" si="4"/>
        <v>0</v>
      </c>
    </row>
    <row r="33" spans="1:32" ht="25.5" x14ac:dyDescent="0.25">
      <c r="A33" s="3"/>
      <c r="B33" s="412"/>
      <c r="C33" s="499"/>
      <c r="D33" s="500"/>
      <c r="E33" s="504"/>
      <c r="F33" s="234" t="str">
        <f>Indicadores!F28</f>
        <v>Sigue las reglas acordadas en juegos y competencias de equipos.  (NT2)</v>
      </c>
      <c r="G33" s="224"/>
      <c r="H33" s="224"/>
      <c r="I33" s="224"/>
      <c r="J33" s="224"/>
      <c r="K33" s="322"/>
      <c r="L33" s="322"/>
      <c r="M33" s="322"/>
      <c r="N33" s="322"/>
      <c r="O33" s="322"/>
      <c r="P33" s="322"/>
      <c r="Q33" s="322"/>
      <c r="R33" s="322"/>
      <c r="S33" s="322"/>
      <c r="T33" s="322"/>
      <c r="U33" s="322"/>
      <c r="V33" s="322"/>
      <c r="W33" s="223">
        <f t="shared" si="0"/>
        <v>0</v>
      </c>
      <c r="X33" s="42">
        <f t="shared" si="1"/>
        <v>0</v>
      </c>
      <c r="Y33" s="43">
        <f t="shared" si="2"/>
        <v>0</v>
      </c>
      <c r="Z33" s="44">
        <f t="shared" si="3"/>
        <v>0</v>
      </c>
      <c r="AA33" s="22"/>
      <c r="AB33" s="27">
        <f>IF(ISERROR(COUNTIF($G33:$V33,"=3")/(16-(COUNTBLANK('Datos Curso'!$C$20:$C$35)))),"",(COUNTIF($G33:$V33,"=3")/(16-(COUNTBLANK('Datos Curso'!$C$20:$C$35)))))</f>
        <v>0</v>
      </c>
      <c r="AC33" s="28">
        <f>IF(ISERROR(COUNTIF($G33:$V33,"=2")/(16-COUNTBLANK('Datos Curso'!$C$20:$C$35))),"",(COUNTIF($G33:$V33,"=2")/(16-COUNTBLANK('Datos Curso'!$C$20:$C$35))))</f>
        <v>0</v>
      </c>
      <c r="AD33" s="29">
        <f>IF(ISERROR(COUNTIF($G33:$V33,"=1")/(16-COUNTBLANK('Datos Curso'!$C$20:$C$35))), "",(COUNTIF($G33:$V33,"=1")/(16-COUNTBLANK('Datos Curso'!$C$20:$C$35))))</f>
        <v>0</v>
      </c>
      <c r="AE33" s="225">
        <f>IF(ISERROR(COUNTIF($G33:$V33,"=0")/(16-COUNTBLANK('Datos Curso'!$C$20:$C$35))), "",(COUNTIF($G33:$V33,"=0")/(16-COUNTBLANK('Datos Curso'!$C$20:$C$35))))</f>
        <v>0</v>
      </c>
      <c r="AF33" s="141">
        <f t="shared" si="4"/>
        <v>0</v>
      </c>
    </row>
    <row r="34" spans="1:32" ht="39" thickBot="1" x14ac:dyDescent="0.3">
      <c r="A34" s="3"/>
      <c r="B34" s="412"/>
      <c r="C34" s="499"/>
      <c r="D34" s="500"/>
      <c r="E34" s="505"/>
      <c r="F34" s="236" t="str">
        <f>Indicadores!F29</f>
        <v>Conversa con personas que trabajan en la escuela, que no le son familiares. Por ejemplo, “¿cómo se llama usted?”, “¿qué hace en la escuela?”.( NT2 )</v>
      </c>
      <c r="G34" s="231"/>
      <c r="H34" s="231"/>
      <c r="I34" s="231"/>
      <c r="J34" s="231"/>
      <c r="K34" s="320"/>
      <c r="L34" s="320"/>
      <c r="M34" s="320"/>
      <c r="N34" s="320"/>
      <c r="O34" s="320"/>
      <c r="P34" s="320"/>
      <c r="Q34" s="320"/>
      <c r="R34" s="320"/>
      <c r="S34" s="320"/>
      <c r="T34" s="320"/>
      <c r="U34" s="320"/>
      <c r="V34" s="320"/>
      <c r="W34" s="228">
        <f t="shared" si="0"/>
        <v>0</v>
      </c>
      <c r="X34" s="45">
        <f t="shared" si="1"/>
        <v>0</v>
      </c>
      <c r="Y34" s="46">
        <f t="shared" si="2"/>
        <v>0</v>
      </c>
      <c r="Z34" s="47">
        <f t="shared" si="3"/>
        <v>0</v>
      </c>
      <c r="AA34" s="22"/>
      <c r="AB34" s="31">
        <f>IF(ISERROR(COUNTIF($G34:$V34,"=3")/(16-(COUNTBLANK('Datos Curso'!$C$20:$C$35)))),"",(COUNTIF($G34:$V34,"=3")/(16-(COUNTBLANK('Datos Curso'!$C$20:$C$35)))))</f>
        <v>0</v>
      </c>
      <c r="AC34" s="32">
        <f>IF(ISERROR(COUNTIF($G34:$V34,"=2")/(16-COUNTBLANK('Datos Curso'!$C$20:$C$35))),"",(COUNTIF($G34:$V34,"=2")/(16-COUNTBLANK('Datos Curso'!$C$20:$C$35))))</f>
        <v>0</v>
      </c>
      <c r="AD34" s="33">
        <f>IF(ISERROR(COUNTIF($G34:$V34,"=1")/(16-COUNTBLANK('Datos Curso'!$C$20:$C$35))), "",(COUNTIF($G34:$V34,"=1")/(16-COUNTBLANK('Datos Curso'!$C$20:$C$35))))</f>
        <v>0</v>
      </c>
      <c r="AE34" s="230">
        <f>IF(ISERROR(COUNTIF($G34:$V34,"=0")/(16-COUNTBLANK('Datos Curso'!$C$20:$C$35))), "",(COUNTIF($G34:$V34,"=0")/(16-COUNTBLANK('Datos Curso'!$C$20:$C$35))))</f>
        <v>0</v>
      </c>
      <c r="AF34" s="144">
        <f t="shared" si="4"/>
        <v>0</v>
      </c>
    </row>
    <row r="35" spans="1:32" ht="45.75" customHeight="1" x14ac:dyDescent="0.25">
      <c r="A35" s="3"/>
      <c r="B35" s="412"/>
      <c r="C35" s="499"/>
      <c r="D35" s="500"/>
      <c r="E35" s="503" t="str">
        <f>Indicadores!E30</f>
        <v>FORMACION VALORICA</v>
      </c>
      <c r="F35" s="235" t="str">
        <f>Indicadores!F30</f>
        <v xml:space="preserve">Cumple las normas establecidas por el grupo. Por ejemplo, levanta la mano antes de hablar o espera en silencio cuando un compañero habla. </v>
      </c>
      <c r="G35" s="232"/>
      <c r="H35" s="232"/>
      <c r="I35" s="232"/>
      <c r="J35" s="232"/>
      <c r="K35" s="321"/>
      <c r="L35" s="321"/>
      <c r="M35" s="321"/>
      <c r="N35" s="321"/>
      <c r="O35" s="321"/>
      <c r="P35" s="321"/>
      <c r="Q35" s="321"/>
      <c r="R35" s="321"/>
      <c r="S35" s="321"/>
      <c r="T35" s="321"/>
      <c r="U35" s="321"/>
      <c r="V35" s="321"/>
      <c r="W35" s="227">
        <f t="shared" si="0"/>
        <v>0</v>
      </c>
      <c r="X35" s="20">
        <f t="shared" si="1"/>
        <v>0</v>
      </c>
      <c r="Y35" s="41">
        <f t="shared" si="2"/>
        <v>0</v>
      </c>
      <c r="Z35" s="21">
        <f t="shared" si="3"/>
        <v>0</v>
      </c>
      <c r="AA35" s="22"/>
      <c r="AB35" s="23">
        <f>IF(ISERROR(COUNTIF($G35:$V35,"=3")/(16-(COUNTBLANK('Datos Curso'!$C$20:$C$35)))),"",(COUNTIF($G35:$V35,"=3")/(16-(COUNTBLANK('Datos Curso'!$C$20:$C$35)))))</f>
        <v>0</v>
      </c>
      <c r="AC35" s="24">
        <f>IF(ISERROR(COUNTIF($G35:$V35,"=2")/(16-COUNTBLANK('Datos Curso'!$C$20:$C$35))),"",(COUNTIF($G35:$V35,"=2")/(16-COUNTBLANK('Datos Curso'!$C$20:$C$35))))</f>
        <v>0</v>
      </c>
      <c r="AD35" s="25">
        <f>IF(ISERROR(COUNTIF($G35:$V35,"=1")/(16-COUNTBLANK('Datos Curso'!$C$20:$C$35))), "",(COUNTIF($G35:$V35,"=1")/(16-COUNTBLANK('Datos Curso'!$C$20:$C$35))))</f>
        <v>0</v>
      </c>
      <c r="AE35" s="229">
        <f>IF(ISERROR(COUNTIF($G35:$V35,"=0")/(16-COUNTBLANK('Datos Curso'!$C$20:$C$35))), "",(COUNTIF($G35:$V35,"=0")/(16-COUNTBLANK('Datos Curso'!$C$20:$C$35))))</f>
        <v>0</v>
      </c>
      <c r="AF35" s="140">
        <f t="shared" si="4"/>
        <v>0</v>
      </c>
    </row>
    <row r="36" spans="1:32" ht="25.5" x14ac:dyDescent="0.25">
      <c r="A36" s="3"/>
      <c r="B36" s="412"/>
      <c r="C36" s="499"/>
      <c r="D36" s="500"/>
      <c r="E36" s="504"/>
      <c r="F36" s="234" t="str">
        <f>Indicadores!F31</f>
        <v xml:space="preserve">Comenta costumbres de otras culturas que llaman su atención. Por ejemplo, “en Chiloé las casas están sobre el agua”. </v>
      </c>
      <c r="G36" s="224"/>
      <c r="H36" s="224"/>
      <c r="I36" s="224"/>
      <c r="J36" s="224"/>
      <c r="K36" s="322"/>
      <c r="L36" s="322"/>
      <c r="M36" s="322"/>
      <c r="N36" s="322"/>
      <c r="O36" s="322"/>
      <c r="P36" s="322"/>
      <c r="Q36" s="322"/>
      <c r="R36" s="322"/>
      <c r="S36" s="322"/>
      <c r="T36" s="322"/>
      <c r="U36" s="322"/>
      <c r="V36" s="322"/>
      <c r="W36" s="223">
        <f t="shared" si="0"/>
        <v>0</v>
      </c>
      <c r="X36" s="42">
        <f t="shared" si="1"/>
        <v>0</v>
      </c>
      <c r="Y36" s="43">
        <f t="shared" si="2"/>
        <v>0</v>
      </c>
      <c r="Z36" s="44">
        <f t="shared" si="3"/>
        <v>0</v>
      </c>
      <c r="AA36" s="22"/>
      <c r="AB36" s="27">
        <f>IF(ISERROR(COUNTIF($G36:$V36,"=3")/(16-(COUNTBLANK('Datos Curso'!$C$20:$C$35)))),"",(COUNTIF($G36:$V36,"=3")/(16-(COUNTBLANK('Datos Curso'!$C$20:$C$35)))))</f>
        <v>0</v>
      </c>
      <c r="AC36" s="28">
        <f>IF(ISERROR(COUNTIF($G36:$V36,"=2")/(16-COUNTBLANK('Datos Curso'!$C$20:$C$35))),"",(COUNTIF($G36:$V36,"=2")/(16-COUNTBLANK('Datos Curso'!$C$20:$C$35))))</f>
        <v>0</v>
      </c>
      <c r="AD36" s="29">
        <f>IF(ISERROR(COUNTIF($G36:$V36,"=1")/(16-COUNTBLANK('Datos Curso'!$C$20:$C$35))), "",(COUNTIF($G36:$V36,"=1")/(16-COUNTBLANK('Datos Curso'!$C$20:$C$35))))</f>
        <v>0</v>
      </c>
      <c r="AE36" s="225">
        <f>IF(ISERROR(COUNTIF($G36:$V36,"=0")/(16-COUNTBLANK('Datos Curso'!$C$20:$C$35))), "",(COUNTIF($G36:$V36,"=0")/(16-COUNTBLANK('Datos Curso'!$C$20:$C$35))))</f>
        <v>0</v>
      </c>
      <c r="AF36" s="141">
        <f t="shared" si="4"/>
        <v>0</v>
      </c>
    </row>
    <row r="37" spans="1:32" ht="39" thickBot="1" x14ac:dyDescent="0.3">
      <c r="A37" s="3"/>
      <c r="B37" s="413"/>
      <c r="C37" s="501"/>
      <c r="D37" s="502"/>
      <c r="E37" s="505"/>
      <c r="F37" s="236" t="str">
        <f>Indicadores!F32</f>
        <v>Comenta por qué una norma es importante para la convivencia del grupo. Por ejemplo, “hay que dejar la silla ordenada para que los demás puedan pasar”.  (NT2)</v>
      </c>
      <c r="G37" s="231"/>
      <c r="H37" s="231"/>
      <c r="I37" s="231"/>
      <c r="J37" s="231"/>
      <c r="K37" s="320"/>
      <c r="L37" s="320"/>
      <c r="M37" s="320"/>
      <c r="N37" s="320"/>
      <c r="O37" s="320"/>
      <c r="P37" s="320"/>
      <c r="Q37" s="320"/>
      <c r="R37" s="320"/>
      <c r="S37" s="320"/>
      <c r="T37" s="320"/>
      <c r="U37" s="320"/>
      <c r="V37" s="320"/>
      <c r="W37" s="228">
        <f t="shared" si="0"/>
        <v>0</v>
      </c>
      <c r="X37" s="45">
        <f t="shared" si="1"/>
        <v>0</v>
      </c>
      <c r="Y37" s="46">
        <f t="shared" si="2"/>
        <v>0</v>
      </c>
      <c r="Z37" s="47">
        <f t="shared" si="3"/>
        <v>0</v>
      </c>
      <c r="AA37" s="22"/>
      <c r="AB37" s="31">
        <f>IF(ISERROR(COUNTIF($G37:$V37,"=3")/(16-(COUNTBLANK('Datos Curso'!$C$20:$C$35)))),"",(COUNTIF($G37:$V37,"=3")/(16-(COUNTBLANK('Datos Curso'!$C$20:$C$35)))))</f>
        <v>0</v>
      </c>
      <c r="AC37" s="32">
        <f>IF(ISERROR(COUNTIF($G37:$V37,"=2")/(16-COUNTBLANK('Datos Curso'!$C$20:$C$35))),"",(COUNTIF($G37:$V37,"=2")/(16-COUNTBLANK('Datos Curso'!$C$20:$C$35))))</f>
        <v>0</v>
      </c>
      <c r="AD37" s="33">
        <f>IF(ISERROR(COUNTIF($G37:$V37,"=1")/(16-COUNTBLANK('Datos Curso'!$C$20:$C$35))), "",(COUNTIF($G37:$V37,"=1")/(16-COUNTBLANK('Datos Curso'!$C$20:$C$35))))</f>
        <v>0</v>
      </c>
      <c r="AE37" s="230">
        <f>IF(ISERROR(COUNTIF($G37:$V37,"=0")/(16-COUNTBLANK('Datos Curso'!$C$20:$C$35))), "",(COUNTIF($G37:$V37,"=0")/(16-COUNTBLANK('Datos Curso'!$C$20:$C$35))))</f>
        <v>0</v>
      </c>
      <c r="AF37" s="144">
        <f t="shared" si="4"/>
        <v>0</v>
      </c>
    </row>
    <row r="38" spans="1:32" ht="15.75" thickBot="1" x14ac:dyDescent="0.3">
      <c r="A38" s="22"/>
      <c r="B38" s="34"/>
      <c r="C38" s="34"/>
      <c r="D38" s="34"/>
      <c r="E38" s="35"/>
      <c r="F38" s="36"/>
      <c r="G38" s="333"/>
      <c r="H38" s="333"/>
      <c r="I38" s="333"/>
      <c r="J38" s="333"/>
      <c r="K38" s="17"/>
      <c r="L38" s="17"/>
      <c r="M38" s="17"/>
      <c r="N38" s="17"/>
      <c r="O38" s="17"/>
      <c r="P38" s="17"/>
      <c r="Q38" s="17"/>
      <c r="R38" s="17"/>
      <c r="S38" s="17"/>
      <c r="T38" s="17"/>
      <c r="U38" s="17"/>
      <c r="V38" s="334"/>
      <c r="W38" s="38"/>
      <c r="X38" s="38"/>
      <c r="Y38" s="38"/>
      <c r="Z38" s="38"/>
      <c r="AA38" s="39"/>
      <c r="AB38" s="40"/>
      <c r="AC38" s="40"/>
      <c r="AD38" s="40"/>
      <c r="AE38" s="40"/>
      <c r="AF38" s="39"/>
    </row>
    <row r="39" spans="1:32" ht="39" customHeight="1" x14ac:dyDescent="0.25">
      <c r="A39" s="3"/>
      <c r="B39" s="423" t="str">
        <f>Indicadores!B34</f>
        <v>AMBITO: COMUNICACIÓN</v>
      </c>
      <c r="C39" s="437" t="str">
        <f>Indicadores!B38</f>
        <v>LENGUAJE VERBAL</v>
      </c>
      <c r="D39" s="438"/>
      <c r="E39" s="426" t="str">
        <f>Indicadores!E38</f>
        <v>COMUNICACIÓN ORAL</v>
      </c>
      <c r="F39" s="237" t="str">
        <f>Indicadores!F38</f>
        <v xml:space="preserve">Se expresa oralmente con frases cortas de estructura convencional, incorporando palabras nuevas. Por ejemplo, utiliza palabras que aprendió a través de un cuento o relato. </v>
      </c>
      <c r="G39" s="139">
        <v>3</v>
      </c>
      <c r="H39" s="139">
        <v>1</v>
      </c>
      <c r="I39" s="139">
        <v>3</v>
      </c>
      <c r="J39" s="139">
        <v>2</v>
      </c>
      <c r="K39" s="317">
        <v>1</v>
      </c>
      <c r="L39" s="317">
        <v>2</v>
      </c>
      <c r="M39" s="317">
        <v>3</v>
      </c>
      <c r="N39" s="317">
        <v>2</v>
      </c>
      <c r="O39" s="317">
        <v>2</v>
      </c>
      <c r="P39" s="317"/>
      <c r="Q39" s="317"/>
      <c r="R39" s="317"/>
      <c r="S39" s="317"/>
      <c r="T39" s="317"/>
      <c r="U39" s="317"/>
      <c r="V39" s="317"/>
      <c r="W39" s="227">
        <f t="shared" ref="W39:W63" si="5">COUNTIF($G39:$V39,"=3")</f>
        <v>3</v>
      </c>
      <c r="X39" s="20">
        <f t="shared" ref="X39:X63" si="6">COUNTIF($G39:$V39,"=2")</f>
        <v>4</v>
      </c>
      <c r="Y39" s="41">
        <f t="shared" ref="Y39:Y63" si="7">COUNTIF($G39:$V39,"=1")</f>
        <v>2</v>
      </c>
      <c r="Z39" s="21">
        <f t="shared" ref="Z39:Z63" si="8">COUNTIF($G39:$V39,"=0")</f>
        <v>0</v>
      </c>
      <c r="AA39" s="3"/>
      <c r="AB39" s="23">
        <f>IF(ISERROR(COUNTIF($G39:$V39,"=3")/(16-(COUNTBLANK('Datos Curso'!$C$20:$C$35)))),"",(COUNTIF($G39:$V39,"=3")/(16-(COUNTBLANK('Datos Curso'!$C$20:$C$35)))))</f>
        <v>0.33333333333333331</v>
      </c>
      <c r="AC39" s="24">
        <f>IF(ISERROR(COUNTIF($G39:$V39,"=2")/(16-COUNTBLANK('Datos Curso'!$C$20:$C$35))),"",(COUNTIF($G39:$V39,"=2")/(16-COUNTBLANK('Datos Curso'!$C$20:$C$35))))</f>
        <v>0.44444444444444442</v>
      </c>
      <c r="AD39" s="25">
        <f>IF(ISERROR(COUNTIF($G39:$V39,"=1")/(16-COUNTBLANK('Datos Curso'!$C$20:$C$35))), "",(COUNTIF($G39:$V39,"=1")/(16-COUNTBLANK('Datos Curso'!$C$20:$C$35))))</f>
        <v>0.22222222222222221</v>
      </c>
      <c r="AE39" s="229">
        <f>IF(ISERROR(COUNTIF($G39:$V39,"=0")/(16-COUNTBLANK('Datos Curso'!$C$20:$C$35))), "",(COUNTIF($G39:$V39,"=0")/(16-COUNTBLANK('Datos Curso'!$C$20:$C$35))))</f>
        <v>0</v>
      </c>
      <c r="AF39" s="140">
        <f t="shared" ref="AF39:AF63" si="9">SUM(AB39:AE39)</f>
        <v>0.99999999999999989</v>
      </c>
    </row>
    <row r="40" spans="1:32" ht="25.5" x14ac:dyDescent="0.25">
      <c r="A40" s="3"/>
      <c r="B40" s="424"/>
      <c r="C40" s="439"/>
      <c r="D40" s="440"/>
      <c r="E40" s="427"/>
      <c r="F40" s="233" t="str">
        <f>Indicadores!F39</f>
        <v xml:space="preserve">Responde preguntas relativas a contenidos explícitos de un relato. </v>
      </c>
      <c r="G40" s="142">
        <v>3</v>
      </c>
      <c r="H40" s="142">
        <v>2</v>
      </c>
      <c r="I40" s="142">
        <v>3</v>
      </c>
      <c r="J40" s="142">
        <v>2</v>
      </c>
      <c r="K40" s="318">
        <v>1</v>
      </c>
      <c r="L40" s="318">
        <v>2</v>
      </c>
      <c r="M40" s="318">
        <v>1</v>
      </c>
      <c r="N40" s="318">
        <v>2</v>
      </c>
      <c r="O40" s="318">
        <v>3</v>
      </c>
      <c r="P40" s="318"/>
      <c r="Q40" s="318"/>
      <c r="R40" s="318"/>
      <c r="S40" s="318"/>
      <c r="T40" s="318"/>
      <c r="U40" s="318"/>
      <c r="V40" s="318"/>
      <c r="W40" s="223">
        <f t="shared" si="5"/>
        <v>3</v>
      </c>
      <c r="X40" s="42">
        <f t="shared" si="6"/>
        <v>4</v>
      </c>
      <c r="Y40" s="43">
        <f t="shared" si="7"/>
        <v>2</v>
      </c>
      <c r="Z40" s="44">
        <f t="shared" si="8"/>
        <v>0</v>
      </c>
      <c r="AA40" s="3"/>
      <c r="AB40" s="27">
        <f>IF(ISERROR(COUNTIF($G40:$V40,"=3")/(16-(COUNTBLANK('Datos Curso'!$C$20:$C$35)))),"",(COUNTIF($G40:$V40,"=3")/(16-(COUNTBLANK('Datos Curso'!$C$20:$C$35)))))</f>
        <v>0.33333333333333331</v>
      </c>
      <c r="AC40" s="28">
        <f>IF(ISERROR(COUNTIF($G40:$V40,"=2")/(16-COUNTBLANK('Datos Curso'!$C$20:$C$35))),"",(COUNTIF($G40:$V40,"=2")/(16-COUNTBLANK('Datos Curso'!$C$20:$C$35))))</f>
        <v>0.44444444444444442</v>
      </c>
      <c r="AD40" s="29">
        <f>IF(ISERROR(COUNTIF($G40:$V40,"=1")/(16-COUNTBLANK('Datos Curso'!$C$20:$C$35))), "",(COUNTIF($G40:$V40,"=1")/(16-COUNTBLANK('Datos Curso'!$C$20:$C$35))))</f>
        <v>0.22222222222222221</v>
      </c>
      <c r="AE40" s="225">
        <f>IF(ISERROR(COUNTIF($G40:$V40,"=0")/(16-COUNTBLANK('Datos Curso'!$C$20:$C$35))), "",(COUNTIF($G40:$V40,"=0")/(16-COUNTBLANK('Datos Curso'!$C$20:$C$35))))</f>
        <v>0</v>
      </c>
      <c r="AF40" s="141">
        <f t="shared" si="9"/>
        <v>0.99999999999999989</v>
      </c>
    </row>
    <row r="41" spans="1:32" ht="25.5" x14ac:dyDescent="0.25">
      <c r="A41" s="3"/>
      <c r="B41" s="424"/>
      <c r="C41" s="439"/>
      <c r="D41" s="440"/>
      <c r="E41" s="427"/>
      <c r="F41" s="233" t="str">
        <f>Indicadores!F40</f>
        <v xml:space="preserve">Comenta lo que le gustó de una narración cuando se le pregunta. </v>
      </c>
      <c r="G41" s="142">
        <v>3</v>
      </c>
      <c r="H41" s="142">
        <v>2</v>
      </c>
      <c r="I41" s="142">
        <v>2</v>
      </c>
      <c r="J41" s="142">
        <v>3</v>
      </c>
      <c r="K41" s="318">
        <v>2</v>
      </c>
      <c r="L41" s="318">
        <v>2</v>
      </c>
      <c r="M41" s="318">
        <v>1</v>
      </c>
      <c r="N41" s="318">
        <v>2</v>
      </c>
      <c r="O41" s="318">
        <v>3</v>
      </c>
      <c r="P41" s="318"/>
      <c r="Q41" s="318"/>
      <c r="R41" s="318"/>
      <c r="S41" s="318"/>
      <c r="T41" s="318"/>
      <c r="U41" s="318"/>
      <c r="V41" s="318"/>
      <c r="W41" s="223">
        <f t="shared" si="5"/>
        <v>3</v>
      </c>
      <c r="X41" s="42">
        <f t="shared" si="6"/>
        <v>5</v>
      </c>
      <c r="Y41" s="43">
        <f t="shared" si="7"/>
        <v>1</v>
      </c>
      <c r="Z41" s="44">
        <f t="shared" si="8"/>
        <v>0</v>
      </c>
      <c r="AA41" s="3"/>
      <c r="AB41" s="27">
        <f>IF(ISERROR(COUNTIF($G41:$V41,"=3")/(16-(COUNTBLANK('Datos Curso'!$C$20:$C$35)))),"",(COUNTIF($G41:$V41,"=3")/(16-(COUNTBLANK('Datos Curso'!$C$20:$C$35)))))</f>
        <v>0.33333333333333331</v>
      </c>
      <c r="AC41" s="28">
        <f>IF(ISERROR(COUNTIF($G41:$V41,"=2")/(16-COUNTBLANK('Datos Curso'!$C$20:$C$35))),"",(COUNTIF($G41:$V41,"=2")/(16-COUNTBLANK('Datos Curso'!$C$20:$C$35))))</f>
        <v>0.55555555555555558</v>
      </c>
      <c r="AD41" s="29">
        <f>IF(ISERROR(COUNTIF($G41:$V41,"=1")/(16-COUNTBLANK('Datos Curso'!$C$20:$C$35))), "",(COUNTIF($G41:$V41,"=1")/(16-COUNTBLANK('Datos Curso'!$C$20:$C$35))))</f>
        <v>0.1111111111111111</v>
      </c>
      <c r="AE41" s="225">
        <f>IF(ISERROR(COUNTIF($G41:$V41,"=0")/(16-COUNTBLANK('Datos Curso'!$C$20:$C$35))), "",(COUNTIF($G41:$V41,"=0")/(16-COUNTBLANK('Datos Curso'!$C$20:$C$35))))</f>
        <v>0</v>
      </c>
      <c r="AF41" s="141">
        <f t="shared" si="9"/>
        <v>1</v>
      </c>
    </row>
    <row r="42" spans="1:32" ht="25.5" x14ac:dyDescent="0.25">
      <c r="A42" s="3"/>
      <c r="B42" s="424"/>
      <c r="C42" s="439"/>
      <c r="D42" s="440"/>
      <c r="E42" s="427"/>
      <c r="F42" s="233" t="str">
        <f>Indicadores!F41</f>
        <v>Se expresa oralmente con frases completas, incorporando palabras nuevas. (NT2)</v>
      </c>
      <c r="G42" s="142">
        <v>3</v>
      </c>
      <c r="H42" s="142">
        <v>3</v>
      </c>
      <c r="I42" s="142">
        <v>3</v>
      </c>
      <c r="J42" s="142">
        <v>2</v>
      </c>
      <c r="K42" s="318">
        <v>2</v>
      </c>
      <c r="L42" s="318">
        <v>1</v>
      </c>
      <c r="M42" s="318">
        <v>2</v>
      </c>
      <c r="N42" s="318">
        <v>2</v>
      </c>
      <c r="O42" s="318">
        <v>3</v>
      </c>
      <c r="P42" s="318"/>
      <c r="Q42" s="318"/>
      <c r="R42" s="318"/>
      <c r="S42" s="318"/>
      <c r="T42" s="318"/>
      <c r="U42" s="318"/>
      <c r="V42" s="318"/>
      <c r="W42" s="223">
        <f t="shared" si="5"/>
        <v>4</v>
      </c>
      <c r="X42" s="42">
        <f t="shared" si="6"/>
        <v>4</v>
      </c>
      <c r="Y42" s="43">
        <f t="shared" si="7"/>
        <v>1</v>
      </c>
      <c r="Z42" s="44">
        <f t="shared" si="8"/>
        <v>0</v>
      </c>
      <c r="AA42" s="3"/>
      <c r="AB42" s="27">
        <f>IF(ISERROR(COUNTIF($G42:$V42,"=3")/(16-(COUNTBLANK('Datos Curso'!$C$20:$C$35)))),"",(COUNTIF($G42:$V42,"=3")/(16-(COUNTBLANK('Datos Curso'!$C$20:$C$35)))))</f>
        <v>0.44444444444444442</v>
      </c>
      <c r="AC42" s="28">
        <f>IF(ISERROR(COUNTIF($G42:$V42,"=2")/(16-COUNTBLANK('Datos Curso'!$C$20:$C$35))),"",(COUNTIF($G42:$V42,"=2")/(16-COUNTBLANK('Datos Curso'!$C$20:$C$35))))</f>
        <v>0.44444444444444442</v>
      </c>
      <c r="AD42" s="29">
        <f>IF(ISERROR(COUNTIF($G42:$V42,"=1")/(16-COUNTBLANK('Datos Curso'!$C$20:$C$35))), "",(COUNTIF($G42:$V42,"=1")/(16-COUNTBLANK('Datos Curso'!$C$20:$C$35))))</f>
        <v>0.1111111111111111</v>
      </c>
      <c r="AE42" s="225">
        <f>IF(ISERROR(COUNTIF($G42:$V42,"=0")/(16-COUNTBLANK('Datos Curso'!$C$20:$C$35))), "",(COUNTIF($G42:$V42,"=0")/(16-COUNTBLANK('Datos Curso'!$C$20:$C$35))))</f>
        <v>0</v>
      </c>
      <c r="AF42" s="141">
        <f t="shared" si="9"/>
        <v>1</v>
      </c>
    </row>
    <row r="43" spans="1:32" ht="39" thickBot="1" x14ac:dyDescent="0.3">
      <c r="A43" s="3"/>
      <c r="B43" s="424"/>
      <c r="C43" s="439"/>
      <c r="D43" s="440"/>
      <c r="E43" s="428"/>
      <c r="F43" s="238" t="str">
        <f>Indicadores!F42</f>
        <v>Responde a preguntas haciendo inferencias sencillas a partir de un relato. Por ejemplo, preguntas como ¿por qué estaba triste el oso del cuento? (NT2)</v>
      </c>
      <c r="G43" s="143">
        <v>1</v>
      </c>
      <c r="H43" s="143">
        <v>1</v>
      </c>
      <c r="I43" s="143">
        <v>1</v>
      </c>
      <c r="J43" s="143">
        <v>1</v>
      </c>
      <c r="K43" s="319">
        <v>1</v>
      </c>
      <c r="L43" s="319">
        <v>1</v>
      </c>
      <c r="M43" s="319">
        <v>1</v>
      </c>
      <c r="N43" s="319">
        <v>1</v>
      </c>
      <c r="O43" s="319">
        <v>1</v>
      </c>
      <c r="P43" s="319"/>
      <c r="Q43" s="319"/>
      <c r="R43" s="319"/>
      <c r="S43" s="319"/>
      <c r="T43" s="319"/>
      <c r="U43" s="319"/>
      <c r="V43" s="319"/>
      <c r="W43" s="228">
        <f t="shared" si="5"/>
        <v>0</v>
      </c>
      <c r="X43" s="45">
        <f t="shared" si="6"/>
        <v>0</v>
      </c>
      <c r="Y43" s="46">
        <f t="shared" si="7"/>
        <v>9</v>
      </c>
      <c r="Z43" s="47">
        <f t="shared" si="8"/>
        <v>0</v>
      </c>
      <c r="AA43" s="3"/>
      <c r="AB43" s="31">
        <f>IF(ISERROR(COUNTIF($G43:$V43,"=3")/(16-(COUNTBLANK('Datos Curso'!$C$20:$C$35)))),"",(COUNTIF($G43:$V43,"=3")/(16-(COUNTBLANK('Datos Curso'!$C$20:$C$35)))))</f>
        <v>0</v>
      </c>
      <c r="AC43" s="32">
        <f>IF(ISERROR(COUNTIF($G43:$V43,"=2")/(16-COUNTBLANK('Datos Curso'!$C$20:$C$35))),"",(COUNTIF($G43:$V43,"=2")/(16-COUNTBLANK('Datos Curso'!$C$20:$C$35))))</f>
        <v>0</v>
      </c>
      <c r="AD43" s="33">
        <f>IF(ISERROR(COUNTIF($G43:$V43,"=1")/(16-COUNTBLANK('Datos Curso'!$C$20:$C$35))), "",(COUNTIF($G43:$V43,"=1")/(16-COUNTBLANK('Datos Curso'!$C$20:$C$35))))</f>
        <v>1</v>
      </c>
      <c r="AE43" s="230">
        <f>IF(ISERROR(COUNTIF($G43:$V43,"=0")/(16-COUNTBLANK('Datos Curso'!$C$20:$C$35))), "",(COUNTIF($G43:$V43,"=0")/(16-COUNTBLANK('Datos Curso'!$C$20:$C$35))))</f>
        <v>0</v>
      </c>
      <c r="AF43" s="144">
        <f t="shared" si="9"/>
        <v>1</v>
      </c>
    </row>
    <row r="44" spans="1:32" ht="31.5" customHeight="1" x14ac:dyDescent="0.25">
      <c r="A44" s="3"/>
      <c r="B44" s="424"/>
      <c r="C44" s="439"/>
      <c r="D44" s="440"/>
      <c r="E44" s="426" t="str">
        <f>Indicadores!E43</f>
        <v>INICIACION A LA LECTURA</v>
      </c>
      <c r="F44" s="237" t="str">
        <f>Indicadores!F43</f>
        <v xml:space="preserve">Nombra o señala palabras escritas que terminan con la misma sílaba. </v>
      </c>
      <c r="G44" s="139">
        <v>3</v>
      </c>
      <c r="H44" s="139">
        <v>3</v>
      </c>
      <c r="I44" s="139">
        <v>3</v>
      </c>
      <c r="J44" s="139">
        <v>2</v>
      </c>
      <c r="K44" s="317">
        <v>3</v>
      </c>
      <c r="L44" s="317">
        <v>2</v>
      </c>
      <c r="M44" s="317">
        <v>3</v>
      </c>
      <c r="N44" s="317">
        <v>2</v>
      </c>
      <c r="O44" s="317">
        <v>2</v>
      </c>
      <c r="P44" s="317"/>
      <c r="Q44" s="317"/>
      <c r="R44" s="317"/>
      <c r="S44" s="317"/>
      <c r="T44" s="317"/>
      <c r="U44" s="317"/>
      <c r="V44" s="317"/>
      <c r="W44" s="227">
        <f t="shared" si="5"/>
        <v>5</v>
      </c>
      <c r="X44" s="20">
        <f t="shared" si="6"/>
        <v>4</v>
      </c>
      <c r="Y44" s="41">
        <f t="shared" si="7"/>
        <v>0</v>
      </c>
      <c r="Z44" s="21">
        <f t="shared" si="8"/>
        <v>0</v>
      </c>
      <c r="AA44" s="3"/>
      <c r="AB44" s="23">
        <f>IF(ISERROR(COUNTIF($G44:$V44,"=3")/(16-(COUNTBLANK('Datos Curso'!$C$20:$C$35)))),"",(COUNTIF($G44:$V44,"=3")/(16-(COUNTBLANK('Datos Curso'!$C$20:$C$35)))))</f>
        <v>0.55555555555555558</v>
      </c>
      <c r="AC44" s="24">
        <f>IF(ISERROR(COUNTIF($G44:$V44,"=2")/(16-COUNTBLANK('Datos Curso'!$C$20:$C$35))),"",(COUNTIF($G44:$V44,"=2")/(16-COUNTBLANK('Datos Curso'!$C$20:$C$35))))</f>
        <v>0.44444444444444442</v>
      </c>
      <c r="AD44" s="25">
        <f>IF(ISERROR(COUNTIF($G44:$V44,"=1")/(16-COUNTBLANK('Datos Curso'!$C$20:$C$35))), "",(COUNTIF($G44:$V44,"=1")/(16-COUNTBLANK('Datos Curso'!$C$20:$C$35))))</f>
        <v>0</v>
      </c>
      <c r="AE44" s="229">
        <f>IF(ISERROR(COUNTIF($G44:$V44,"=0")/(16-COUNTBLANK('Datos Curso'!$C$20:$C$35))), "",(COUNTIF($G44:$V44,"=0")/(16-COUNTBLANK('Datos Curso'!$C$20:$C$35))))</f>
        <v>0</v>
      </c>
      <c r="AF44" s="140">
        <f t="shared" si="9"/>
        <v>1</v>
      </c>
    </row>
    <row r="45" spans="1:32" ht="25.5" x14ac:dyDescent="0.25">
      <c r="A45" s="3"/>
      <c r="B45" s="424"/>
      <c r="C45" s="439"/>
      <c r="D45" s="440"/>
      <c r="E45" s="427"/>
      <c r="F45" s="233" t="str">
        <f>Indicadores!F44</f>
        <v xml:space="preserve">Señala y menciona su nombre y al menos tres palabras escritas que tienen significado para él o ella. </v>
      </c>
      <c r="G45" s="142">
        <v>2</v>
      </c>
      <c r="H45" s="142">
        <v>2</v>
      </c>
      <c r="I45" s="142">
        <v>2</v>
      </c>
      <c r="J45" s="142">
        <v>2</v>
      </c>
      <c r="K45" s="318">
        <v>2</v>
      </c>
      <c r="L45" s="318">
        <v>1</v>
      </c>
      <c r="M45" s="318">
        <v>2</v>
      </c>
      <c r="N45" s="318">
        <v>2</v>
      </c>
      <c r="O45" s="318">
        <v>1</v>
      </c>
      <c r="P45" s="318"/>
      <c r="Q45" s="318"/>
      <c r="R45" s="318"/>
      <c r="S45" s="318"/>
      <c r="T45" s="318"/>
      <c r="U45" s="318"/>
      <c r="V45" s="318"/>
      <c r="W45" s="223">
        <f t="shared" si="5"/>
        <v>0</v>
      </c>
      <c r="X45" s="42">
        <f t="shared" si="6"/>
        <v>7</v>
      </c>
      <c r="Y45" s="43">
        <f t="shared" si="7"/>
        <v>2</v>
      </c>
      <c r="Z45" s="44">
        <f t="shared" si="8"/>
        <v>0</v>
      </c>
      <c r="AA45" s="3"/>
      <c r="AB45" s="27">
        <f>IF(ISERROR(COUNTIF($G45:$V45,"=3")/(16-(COUNTBLANK('Datos Curso'!$C$20:$C$35)))),"",(COUNTIF($G45:$V45,"=3")/(16-(COUNTBLANK('Datos Curso'!$C$20:$C$35)))))</f>
        <v>0</v>
      </c>
      <c r="AC45" s="28">
        <f>IF(ISERROR(COUNTIF($G45:$V45,"=2")/(16-COUNTBLANK('Datos Curso'!$C$20:$C$35))),"",(COUNTIF($G45:$V45,"=2")/(16-COUNTBLANK('Datos Curso'!$C$20:$C$35))))</f>
        <v>0.77777777777777779</v>
      </c>
      <c r="AD45" s="29">
        <f>IF(ISERROR(COUNTIF($G45:$V45,"=1")/(16-COUNTBLANK('Datos Curso'!$C$20:$C$35))), "",(COUNTIF($G45:$V45,"=1")/(16-COUNTBLANK('Datos Curso'!$C$20:$C$35))))</f>
        <v>0.22222222222222221</v>
      </c>
      <c r="AE45" s="225">
        <f>IF(ISERROR(COUNTIF($G45:$V45,"=0")/(16-COUNTBLANK('Datos Curso'!$C$20:$C$35))), "",(COUNTIF($G45:$V45,"=0")/(16-COUNTBLANK('Datos Curso'!$C$20:$C$35))))</f>
        <v>0</v>
      </c>
      <c r="AF45" s="141">
        <f t="shared" si="9"/>
        <v>1</v>
      </c>
    </row>
    <row r="46" spans="1:32" ht="25.5" x14ac:dyDescent="0.25">
      <c r="A46" s="3"/>
      <c r="B46" s="424"/>
      <c r="C46" s="439"/>
      <c r="D46" s="440"/>
      <c r="E46" s="427"/>
      <c r="F46" s="233" t="str">
        <f>Indicadores!F45</f>
        <v xml:space="preserve">Indica o señala en un texto algunas letras (vocales y consonantes) escritas. </v>
      </c>
      <c r="G46" s="142">
        <v>3</v>
      </c>
      <c r="H46" s="142">
        <v>3</v>
      </c>
      <c r="I46" s="142">
        <v>2</v>
      </c>
      <c r="J46" s="142">
        <v>3</v>
      </c>
      <c r="K46" s="318">
        <v>2</v>
      </c>
      <c r="L46" s="318">
        <v>1</v>
      </c>
      <c r="M46" s="318">
        <v>2</v>
      </c>
      <c r="N46" s="318">
        <v>3</v>
      </c>
      <c r="O46" s="318">
        <v>2</v>
      </c>
      <c r="P46" s="318"/>
      <c r="Q46" s="318"/>
      <c r="R46" s="318"/>
      <c r="S46" s="318"/>
      <c r="T46" s="318"/>
      <c r="U46" s="318"/>
      <c r="V46" s="318"/>
      <c r="W46" s="223">
        <f t="shared" si="5"/>
        <v>4</v>
      </c>
      <c r="X46" s="42">
        <f t="shared" si="6"/>
        <v>4</v>
      </c>
      <c r="Y46" s="43">
        <f t="shared" si="7"/>
        <v>1</v>
      </c>
      <c r="Z46" s="44">
        <f t="shared" si="8"/>
        <v>0</v>
      </c>
      <c r="AA46" s="3"/>
      <c r="AB46" s="27">
        <f>IF(ISERROR(COUNTIF($G46:$V46,"=3")/(16-(COUNTBLANK('Datos Curso'!$C$20:$C$35)))),"",(COUNTIF($G46:$V46,"=3")/(16-(COUNTBLANK('Datos Curso'!$C$20:$C$35)))))</f>
        <v>0.44444444444444442</v>
      </c>
      <c r="AC46" s="28">
        <f>IF(ISERROR(COUNTIF($G46:$V46,"=2")/(16-COUNTBLANK('Datos Curso'!$C$20:$C$35))),"",(COUNTIF($G46:$V46,"=2")/(16-COUNTBLANK('Datos Curso'!$C$20:$C$35))))</f>
        <v>0.44444444444444442</v>
      </c>
      <c r="AD46" s="29">
        <f>IF(ISERROR(COUNTIF($G46:$V46,"=1")/(16-COUNTBLANK('Datos Curso'!$C$20:$C$35))), "",(COUNTIF($G46:$V46,"=1")/(16-COUNTBLANK('Datos Curso'!$C$20:$C$35))))</f>
        <v>0.1111111111111111</v>
      </c>
      <c r="AE46" s="225">
        <f>IF(ISERROR(COUNTIF($G46:$V46,"=0")/(16-COUNTBLANK('Datos Curso'!$C$20:$C$35))), "",(COUNTIF($G46:$V46,"=0")/(16-COUNTBLANK('Datos Curso'!$C$20:$C$35))))</f>
        <v>0</v>
      </c>
      <c r="AF46" s="141">
        <f t="shared" si="9"/>
        <v>1</v>
      </c>
    </row>
    <row r="47" spans="1:32" ht="25.5" x14ac:dyDescent="0.25">
      <c r="A47" s="3"/>
      <c r="B47" s="424"/>
      <c r="C47" s="439"/>
      <c r="D47" s="440"/>
      <c r="E47" s="427"/>
      <c r="F47" s="233" t="str">
        <f>Indicadores!F46</f>
        <v xml:space="preserve">Responde preguntas respecto a personajes o hechos de un cuento. </v>
      </c>
      <c r="G47" s="142">
        <v>3</v>
      </c>
      <c r="H47" s="142">
        <v>3</v>
      </c>
      <c r="I47" s="142">
        <v>3</v>
      </c>
      <c r="J47" s="142">
        <v>3</v>
      </c>
      <c r="K47" s="318">
        <v>2</v>
      </c>
      <c r="L47" s="318">
        <v>2</v>
      </c>
      <c r="M47" s="318">
        <v>3</v>
      </c>
      <c r="N47" s="318">
        <v>2</v>
      </c>
      <c r="O47" s="318">
        <v>1</v>
      </c>
      <c r="P47" s="318"/>
      <c r="Q47" s="318"/>
      <c r="R47" s="318"/>
      <c r="S47" s="318"/>
      <c r="T47" s="318"/>
      <c r="U47" s="318"/>
      <c r="V47" s="318"/>
      <c r="W47" s="223">
        <f t="shared" si="5"/>
        <v>5</v>
      </c>
      <c r="X47" s="42">
        <f t="shared" si="6"/>
        <v>3</v>
      </c>
      <c r="Y47" s="43">
        <f t="shared" si="7"/>
        <v>1</v>
      </c>
      <c r="Z47" s="44">
        <f t="shared" si="8"/>
        <v>0</v>
      </c>
      <c r="AA47" s="3"/>
      <c r="AB47" s="27">
        <f>IF(ISERROR(COUNTIF($G47:$V47,"=3")/(16-(COUNTBLANK('Datos Curso'!$C$20:$C$35)))),"",(COUNTIF($G47:$V47,"=3")/(16-(COUNTBLANK('Datos Curso'!$C$20:$C$35)))))</f>
        <v>0.55555555555555558</v>
      </c>
      <c r="AC47" s="28">
        <f>IF(ISERROR(COUNTIF($G47:$V47,"=2")/(16-COUNTBLANK('Datos Curso'!$C$20:$C$35))),"",(COUNTIF($G47:$V47,"=2")/(16-COUNTBLANK('Datos Curso'!$C$20:$C$35))))</f>
        <v>0.33333333333333331</v>
      </c>
      <c r="AD47" s="29">
        <f>IF(ISERROR(COUNTIF($G47:$V47,"=1")/(16-COUNTBLANK('Datos Curso'!$C$20:$C$35))), "",(COUNTIF($G47:$V47,"=1")/(16-COUNTBLANK('Datos Curso'!$C$20:$C$35))))</f>
        <v>0.1111111111111111</v>
      </c>
      <c r="AE47" s="225">
        <f>IF(ISERROR(COUNTIF($G47:$V47,"=0")/(16-COUNTBLANK('Datos Curso'!$C$20:$C$35))), "",(COUNTIF($G47:$V47,"=0")/(16-COUNTBLANK('Datos Curso'!$C$20:$C$35))))</f>
        <v>0</v>
      </c>
      <c r="AF47" s="141">
        <f t="shared" si="9"/>
        <v>1</v>
      </c>
    </row>
    <row r="48" spans="1:32" ht="39" thickBot="1" x14ac:dyDescent="0.3">
      <c r="A48" s="3"/>
      <c r="B48" s="424"/>
      <c r="C48" s="439"/>
      <c r="D48" s="440"/>
      <c r="E48" s="428"/>
      <c r="F48" s="238" t="str">
        <f>Indicadores!F47</f>
        <v>Frente a palabras escritas, señala si son largas, cortas o iguales, de acuerdo a su número de sílabas, e indica aquellas que tienen la misma sílaba inicial. (NT2)</v>
      </c>
      <c r="G48" s="143">
        <v>3</v>
      </c>
      <c r="H48" s="143">
        <v>2</v>
      </c>
      <c r="I48" s="143">
        <v>2</v>
      </c>
      <c r="J48" s="143">
        <v>2</v>
      </c>
      <c r="K48" s="319">
        <v>1</v>
      </c>
      <c r="L48" s="319">
        <v>1</v>
      </c>
      <c r="M48" s="319">
        <v>2</v>
      </c>
      <c r="N48" s="319">
        <v>1</v>
      </c>
      <c r="O48" s="319">
        <v>2</v>
      </c>
      <c r="P48" s="319"/>
      <c r="Q48" s="319"/>
      <c r="R48" s="319"/>
      <c r="S48" s="319"/>
      <c r="T48" s="319"/>
      <c r="U48" s="319"/>
      <c r="V48" s="319"/>
      <c r="W48" s="228">
        <f t="shared" si="5"/>
        <v>1</v>
      </c>
      <c r="X48" s="45">
        <f t="shared" si="6"/>
        <v>5</v>
      </c>
      <c r="Y48" s="46">
        <f t="shared" si="7"/>
        <v>3</v>
      </c>
      <c r="Z48" s="47">
        <f t="shared" si="8"/>
        <v>0</v>
      </c>
      <c r="AA48" s="3"/>
      <c r="AB48" s="31">
        <f>IF(ISERROR(COUNTIF($G48:$V48,"=3")/(16-(COUNTBLANK('Datos Curso'!$C$20:$C$35)))),"",(COUNTIF($G48:$V48,"=3")/(16-(COUNTBLANK('Datos Curso'!$C$20:$C$35)))))</f>
        <v>0.1111111111111111</v>
      </c>
      <c r="AC48" s="32">
        <f>IF(ISERROR(COUNTIF($G48:$V48,"=2")/(16-COUNTBLANK('Datos Curso'!$C$20:$C$35))),"",(COUNTIF($G48:$V48,"=2")/(16-COUNTBLANK('Datos Curso'!$C$20:$C$35))))</f>
        <v>0.55555555555555558</v>
      </c>
      <c r="AD48" s="33">
        <f>IF(ISERROR(COUNTIF($G48:$V48,"=1")/(16-COUNTBLANK('Datos Curso'!$C$20:$C$35))), "",(COUNTIF($G48:$V48,"=1")/(16-COUNTBLANK('Datos Curso'!$C$20:$C$35))))</f>
        <v>0.33333333333333331</v>
      </c>
      <c r="AE48" s="230">
        <f>IF(ISERROR(COUNTIF($G48:$V48,"=0")/(16-COUNTBLANK('Datos Curso'!$C$20:$C$35))), "",(COUNTIF($G48:$V48,"=0")/(16-COUNTBLANK('Datos Curso'!$C$20:$C$35))))</f>
        <v>0</v>
      </c>
      <c r="AF48" s="144">
        <f t="shared" si="9"/>
        <v>1</v>
      </c>
    </row>
    <row r="49" spans="1:32" ht="26.25" customHeight="1" x14ac:dyDescent="0.25">
      <c r="A49" s="3"/>
      <c r="B49" s="424"/>
      <c r="C49" s="439"/>
      <c r="D49" s="440"/>
      <c r="E49" s="429" t="str">
        <f>Indicadores!E48</f>
        <v>INICIACION A LA ESCRITURA</v>
      </c>
      <c r="F49" s="237" t="str">
        <f>Indicadores!F48</f>
        <v xml:space="preserve">Traza guirnaldas de líneas continuas, respetando un punto de inicio y final. </v>
      </c>
      <c r="G49" s="139">
        <v>3</v>
      </c>
      <c r="H49" s="139">
        <v>3</v>
      </c>
      <c r="I49" s="139">
        <v>3</v>
      </c>
      <c r="J49" s="139">
        <v>3</v>
      </c>
      <c r="K49" s="317">
        <v>3</v>
      </c>
      <c r="L49" s="317">
        <v>3</v>
      </c>
      <c r="M49" s="317">
        <v>3</v>
      </c>
      <c r="N49" s="317">
        <v>2</v>
      </c>
      <c r="O49" s="317">
        <v>3</v>
      </c>
      <c r="P49" s="317"/>
      <c r="Q49" s="317"/>
      <c r="R49" s="317"/>
      <c r="S49" s="317"/>
      <c r="T49" s="317"/>
      <c r="U49" s="317"/>
      <c r="V49" s="317"/>
      <c r="W49" s="227">
        <f t="shared" si="5"/>
        <v>8</v>
      </c>
      <c r="X49" s="20">
        <f t="shared" si="6"/>
        <v>1</v>
      </c>
      <c r="Y49" s="41">
        <f t="shared" si="7"/>
        <v>0</v>
      </c>
      <c r="Z49" s="21">
        <f t="shared" si="8"/>
        <v>0</v>
      </c>
      <c r="AA49" s="3"/>
      <c r="AB49" s="23">
        <f>IF(ISERROR(COUNTIF($G49:$V49,"=3")/(16-(COUNTBLANK('Datos Curso'!$C$20:$C$35)))),"",(COUNTIF($G49:$V49,"=3")/(16-(COUNTBLANK('Datos Curso'!$C$20:$C$35)))))</f>
        <v>0.88888888888888884</v>
      </c>
      <c r="AC49" s="24">
        <f>IF(ISERROR(COUNTIF($G49:$V49,"=2")/(16-COUNTBLANK('Datos Curso'!$C$20:$C$35))),"",(COUNTIF($G49:$V49,"=2")/(16-COUNTBLANK('Datos Curso'!$C$20:$C$35))))</f>
        <v>0.1111111111111111</v>
      </c>
      <c r="AD49" s="25">
        <f>IF(ISERROR(COUNTIF($G49:$V49,"=1")/(16-COUNTBLANK('Datos Curso'!$C$20:$C$35))), "",(COUNTIF($G49:$V49,"=1")/(16-COUNTBLANK('Datos Curso'!$C$20:$C$35))))</f>
        <v>0</v>
      </c>
      <c r="AE49" s="229">
        <f>IF(ISERROR(COUNTIF($G49:$V49,"=0")/(16-COUNTBLANK('Datos Curso'!$C$20:$C$35))), "",(COUNTIF($G49:$V49,"=0")/(16-COUNTBLANK('Datos Curso'!$C$20:$C$35))))</f>
        <v>0</v>
      </c>
      <c r="AF49" s="140">
        <f t="shared" si="9"/>
        <v>1</v>
      </c>
    </row>
    <row r="50" spans="1:32" ht="51" x14ac:dyDescent="0.25">
      <c r="A50" s="3"/>
      <c r="B50" s="424"/>
      <c r="C50" s="439"/>
      <c r="D50" s="440"/>
      <c r="E50" s="430"/>
      <c r="F50" s="233" t="str">
        <f>Indicadores!F49</f>
        <v xml:space="preserve">“Escribe” una carta o invitación incluyendo algunas letras o palabras que conoce. Por ejemplo, firma una carta con su nombre o escribe algunas letras que componen el nombre del destinatario de una invitación. </v>
      </c>
      <c r="G50" s="142">
        <v>2</v>
      </c>
      <c r="H50" s="142">
        <v>2</v>
      </c>
      <c r="I50" s="142">
        <v>2</v>
      </c>
      <c r="J50" s="142">
        <v>3</v>
      </c>
      <c r="K50" s="318">
        <v>3</v>
      </c>
      <c r="L50" s="318">
        <v>2</v>
      </c>
      <c r="M50" s="318">
        <v>3</v>
      </c>
      <c r="N50" s="318">
        <v>2</v>
      </c>
      <c r="O50" s="318">
        <v>3</v>
      </c>
      <c r="P50" s="318"/>
      <c r="Q50" s="318"/>
      <c r="R50" s="318"/>
      <c r="S50" s="318"/>
      <c r="T50" s="318"/>
      <c r="U50" s="318"/>
      <c r="V50" s="318"/>
      <c r="W50" s="223">
        <f t="shared" si="5"/>
        <v>4</v>
      </c>
      <c r="X50" s="42">
        <f t="shared" si="6"/>
        <v>5</v>
      </c>
      <c r="Y50" s="43">
        <f t="shared" si="7"/>
        <v>0</v>
      </c>
      <c r="Z50" s="44">
        <f t="shared" si="8"/>
        <v>0</v>
      </c>
      <c r="AA50" s="3"/>
      <c r="AB50" s="27">
        <f>IF(ISERROR(COUNTIF($G50:$V50,"=3")/(16-(COUNTBLANK('Datos Curso'!$C$20:$C$35)))),"",(COUNTIF($G50:$V50,"=3")/(16-(COUNTBLANK('Datos Curso'!$C$20:$C$35)))))</f>
        <v>0.44444444444444442</v>
      </c>
      <c r="AC50" s="28">
        <f>IF(ISERROR(COUNTIF($G50:$V50,"=2")/(16-COUNTBLANK('Datos Curso'!$C$20:$C$35))),"",(COUNTIF($G50:$V50,"=2")/(16-COUNTBLANK('Datos Curso'!$C$20:$C$35))))</f>
        <v>0.55555555555555558</v>
      </c>
      <c r="AD50" s="29">
        <f>IF(ISERROR(COUNTIF($G50:$V50,"=1")/(16-COUNTBLANK('Datos Curso'!$C$20:$C$35))), "",(COUNTIF($G50:$V50,"=1")/(16-COUNTBLANK('Datos Curso'!$C$20:$C$35))))</f>
        <v>0</v>
      </c>
      <c r="AE50" s="225">
        <f>IF(ISERROR(COUNTIF($G50:$V50,"=0")/(16-COUNTBLANK('Datos Curso'!$C$20:$C$35))), "",(COUNTIF($G50:$V50,"=0")/(16-COUNTBLANK('Datos Curso'!$C$20:$C$35))))</f>
        <v>0</v>
      </c>
      <c r="AF50" s="141">
        <f t="shared" si="9"/>
        <v>1</v>
      </c>
    </row>
    <row r="51" spans="1:32" ht="26.25" thickBot="1" x14ac:dyDescent="0.3">
      <c r="A51" s="3"/>
      <c r="B51" s="424"/>
      <c r="C51" s="441"/>
      <c r="D51" s="442"/>
      <c r="E51" s="431"/>
      <c r="F51" s="238" t="str">
        <f>Indicadores!F50</f>
        <v>Juega a escribir en forma manuscrita, trazando guirnaldas sin levantar el lápiz.  (NT2)</v>
      </c>
      <c r="G51" s="143">
        <v>2</v>
      </c>
      <c r="H51" s="143">
        <v>1</v>
      </c>
      <c r="I51" s="143">
        <v>2</v>
      </c>
      <c r="J51" s="143">
        <v>3</v>
      </c>
      <c r="K51" s="319">
        <v>2</v>
      </c>
      <c r="L51" s="319">
        <v>3</v>
      </c>
      <c r="M51" s="319">
        <v>2</v>
      </c>
      <c r="N51" s="319">
        <v>3</v>
      </c>
      <c r="O51" s="319">
        <v>1</v>
      </c>
      <c r="P51" s="319"/>
      <c r="Q51" s="319"/>
      <c r="R51" s="319"/>
      <c r="S51" s="319"/>
      <c r="T51" s="319"/>
      <c r="U51" s="319"/>
      <c r="V51" s="319"/>
      <c r="W51" s="228">
        <f t="shared" si="5"/>
        <v>3</v>
      </c>
      <c r="X51" s="45">
        <f t="shared" si="6"/>
        <v>4</v>
      </c>
      <c r="Y51" s="46">
        <f t="shared" si="7"/>
        <v>2</v>
      </c>
      <c r="Z51" s="47">
        <f t="shared" si="8"/>
        <v>0</v>
      </c>
      <c r="AA51" s="3"/>
      <c r="AB51" s="31">
        <f>IF(ISERROR(COUNTIF($G51:$V51,"=3")/(16-(COUNTBLANK('Datos Curso'!$C$20:$C$35)))),"",(COUNTIF($G51:$V51,"=3")/(16-(COUNTBLANK('Datos Curso'!$C$20:$C$35)))))</f>
        <v>0.33333333333333331</v>
      </c>
      <c r="AC51" s="32">
        <f>IF(ISERROR(COUNTIF($G51:$V51,"=2")/(16-COUNTBLANK('Datos Curso'!$C$20:$C$35))),"",(COUNTIF($G51:$V51,"=2")/(16-COUNTBLANK('Datos Curso'!$C$20:$C$35))))</f>
        <v>0.44444444444444442</v>
      </c>
      <c r="AD51" s="33">
        <f>IF(ISERROR(COUNTIF($G51:$V51,"=1")/(16-COUNTBLANK('Datos Curso'!$C$20:$C$35))), "",(COUNTIF($G51:$V51,"=1")/(16-COUNTBLANK('Datos Curso'!$C$20:$C$35))))</f>
        <v>0.22222222222222221</v>
      </c>
      <c r="AE51" s="230">
        <f>IF(ISERROR(COUNTIF($G51:$V51,"=0")/(16-COUNTBLANK('Datos Curso'!$C$20:$C$35))), "",(COUNTIF($G51:$V51,"=0")/(16-COUNTBLANK('Datos Curso'!$C$20:$C$35))))</f>
        <v>0</v>
      </c>
      <c r="AF51" s="144">
        <f t="shared" si="9"/>
        <v>0.99999999999999989</v>
      </c>
    </row>
    <row r="52" spans="1:32" ht="56.25" customHeight="1" x14ac:dyDescent="0.25">
      <c r="A52" s="3"/>
      <c r="B52" s="424"/>
      <c r="C52" s="430" t="str">
        <f>Indicadores!B51</f>
        <v>LENGUAJES ARTISTICOS</v>
      </c>
      <c r="D52" s="432"/>
      <c r="E52" s="429" t="str">
        <f>Indicadores!E51</f>
        <v>EXPRESION CREATIVA</v>
      </c>
      <c r="F52" s="237" t="str">
        <f>Indicadores!F51</f>
        <v xml:space="preserve">Representa corporalmente algunas acciones o características de personas o elementos de su entorno. Por ejemplo, imita un avión, un vendedor o un conejo. </v>
      </c>
      <c r="G52" s="139">
        <v>3</v>
      </c>
      <c r="H52" s="139">
        <v>2</v>
      </c>
      <c r="I52" s="139">
        <v>3</v>
      </c>
      <c r="J52" s="139">
        <v>2</v>
      </c>
      <c r="K52" s="317">
        <v>1</v>
      </c>
      <c r="L52" s="317">
        <v>2</v>
      </c>
      <c r="M52" s="317">
        <v>3</v>
      </c>
      <c r="N52" s="317">
        <v>2</v>
      </c>
      <c r="O52" s="317">
        <v>1</v>
      </c>
      <c r="P52" s="317"/>
      <c r="Q52" s="317"/>
      <c r="R52" s="317"/>
      <c r="S52" s="317"/>
      <c r="T52" s="317"/>
      <c r="U52" s="317"/>
      <c r="V52" s="317"/>
      <c r="W52" s="227">
        <f t="shared" si="5"/>
        <v>3</v>
      </c>
      <c r="X52" s="20">
        <f t="shared" si="6"/>
        <v>4</v>
      </c>
      <c r="Y52" s="41">
        <f t="shared" si="7"/>
        <v>2</v>
      </c>
      <c r="Z52" s="21">
        <f t="shared" si="8"/>
        <v>0</v>
      </c>
      <c r="AA52" s="3"/>
      <c r="AB52" s="23">
        <f>IF(ISERROR(COUNTIF($G52:$V52,"=3")/(16-(COUNTBLANK('Datos Curso'!$C$20:$C$35)))),"",(COUNTIF($G52:$V52,"=3")/(16-(COUNTBLANK('Datos Curso'!$C$20:$C$35)))))</f>
        <v>0.33333333333333331</v>
      </c>
      <c r="AC52" s="24">
        <f>IF(ISERROR(COUNTIF($G52:$V52,"=2")/(16-COUNTBLANK('Datos Curso'!$C$20:$C$35))),"",(COUNTIF($G52:$V52,"=2")/(16-COUNTBLANK('Datos Curso'!$C$20:$C$35))))</f>
        <v>0.44444444444444442</v>
      </c>
      <c r="AD52" s="25">
        <f>IF(ISERROR(COUNTIF($G52:$V52,"=1")/(16-COUNTBLANK('Datos Curso'!$C$20:$C$35))), "",(COUNTIF($G52:$V52,"=1")/(16-COUNTBLANK('Datos Curso'!$C$20:$C$35))))</f>
        <v>0.22222222222222221</v>
      </c>
      <c r="AE52" s="229">
        <f>IF(ISERROR(COUNTIF($G52:$V52,"=0")/(16-COUNTBLANK('Datos Curso'!$C$20:$C$35))), "",(COUNTIF($G52:$V52,"=0")/(16-COUNTBLANK('Datos Curso'!$C$20:$C$35))))</f>
        <v>0</v>
      </c>
      <c r="AF52" s="140">
        <f t="shared" si="9"/>
        <v>0.99999999999999989</v>
      </c>
    </row>
    <row r="53" spans="1:32" ht="25.5" customHeight="1" x14ac:dyDescent="0.25">
      <c r="A53" s="3"/>
      <c r="B53" s="424"/>
      <c r="C53" s="430"/>
      <c r="D53" s="432"/>
      <c r="E53" s="430"/>
      <c r="F53" s="233" t="str">
        <f>Indicadores!F52</f>
        <v xml:space="preserve">Percute el ritmo al entonar canciones infantiles simples, siguiendo el ejemplo dado por la(el) educadora(or). </v>
      </c>
      <c r="G53" s="142">
        <v>3</v>
      </c>
      <c r="H53" s="142">
        <v>2</v>
      </c>
      <c r="I53" s="142">
        <v>1</v>
      </c>
      <c r="J53" s="142">
        <v>2</v>
      </c>
      <c r="K53" s="318">
        <v>1</v>
      </c>
      <c r="L53" s="318">
        <v>2</v>
      </c>
      <c r="M53" s="318">
        <v>1</v>
      </c>
      <c r="N53" s="318">
        <v>1</v>
      </c>
      <c r="O53" s="318">
        <v>2</v>
      </c>
      <c r="P53" s="318"/>
      <c r="Q53" s="318"/>
      <c r="R53" s="318"/>
      <c r="S53" s="318"/>
      <c r="T53" s="318"/>
      <c r="U53" s="318"/>
      <c r="V53" s="318"/>
      <c r="W53" s="223">
        <f t="shared" si="5"/>
        <v>1</v>
      </c>
      <c r="X53" s="42">
        <f t="shared" si="6"/>
        <v>4</v>
      </c>
      <c r="Y53" s="43">
        <f t="shared" si="7"/>
        <v>4</v>
      </c>
      <c r="Z53" s="44">
        <f t="shared" si="8"/>
        <v>0</v>
      </c>
      <c r="AA53" s="3"/>
      <c r="AB53" s="27">
        <f>IF(ISERROR(COUNTIF($G53:$V53,"=3")/(16-(COUNTBLANK('Datos Curso'!$C$20:$C$35)))),"",(COUNTIF($G53:$V53,"=3")/(16-(COUNTBLANK('Datos Curso'!$C$20:$C$35)))))</f>
        <v>0.1111111111111111</v>
      </c>
      <c r="AC53" s="28">
        <f>IF(ISERROR(COUNTIF($G53:$V53,"=2")/(16-COUNTBLANK('Datos Curso'!$C$20:$C$35))),"",(COUNTIF($G53:$V53,"=2")/(16-COUNTBLANK('Datos Curso'!$C$20:$C$35))))</f>
        <v>0.44444444444444442</v>
      </c>
      <c r="AD53" s="29">
        <f>IF(ISERROR(COUNTIF($G53:$V53,"=1")/(16-COUNTBLANK('Datos Curso'!$C$20:$C$35))), "",(COUNTIF($G53:$V53,"=1")/(16-COUNTBLANK('Datos Curso'!$C$20:$C$35))))</f>
        <v>0.44444444444444442</v>
      </c>
      <c r="AE53" s="225">
        <f>IF(ISERROR(COUNTIF($G53:$V53,"=0")/(16-COUNTBLANK('Datos Curso'!$C$20:$C$35))), "",(COUNTIF($G53:$V53,"=0")/(16-COUNTBLANK('Datos Curso'!$C$20:$C$35))))</f>
        <v>0</v>
      </c>
      <c r="AF53" s="141">
        <f t="shared" si="9"/>
        <v>1</v>
      </c>
    </row>
    <row r="54" spans="1:32" ht="38.25" x14ac:dyDescent="0.25">
      <c r="A54" s="3"/>
      <c r="B54" s="424"/>
      <c r="C54" s="430"/>
      <c r="D54" s="432"/>
      <c r="E54" s="430"/>
      <c r="F54" s="233" t="str">
        <f>Indicadores!F53</f>
        <v xml:space="preserve">Dibuja o modela figuras humanas o animales, considerando partes del cuerpo. Por ejemplo, cabeza, pies, tronco, manos, ojos, etc. </v>
      </c>
      <c r="G54" s="142">
        <v>3</v>
      </c>
      <c r="H54" s="142">
        <v>2</v>
      </c>
      <c r="I54" s="142">
        <v>3</v>
      </c>
      <c r="J54" s="142">
        <v>2</v>
      </c>
      <c r="K54" s="318">
        <v>1</v>
      </c>
      <c r="L54" s="318">
        <v>2</v>
      </c>
      <c r="M54" s="318">
        <v>3</v>
      </c>
      <c r="N54" s="318">
        <v>2</v>
      </c>
      <c r="O54" s="318">
        <v>1</v>
      </c>
      <c r="P54" s="318"/>
      <c r="Q54" s="318"/>
      <c r="R54" s="318"/>
      <c r="S54" s="318"/>
      <c r="T54" s="318"/>
      <c r="U54" s="318"/>
      <c r="V54" s="318"/>
      <c r="W54" s="223">
        <f t="shared" si="5"/>
        <v>3</v>
      </c>
      <c r="X54" s="42">
        <f t="shared" si="6"/>
        <v>4</v>
      </c>
      <c r="Y54" s="43">
        <f t="shared" si="7"/>
        <v>2</v>
      </c>
      <c r="Z54" s="44">
        <f t="shared" si="8"/>
        <v>0</v>
      </c>
      <c r="AA54" s="3"/>
      <c r="AB54" s="27">
        <f>IF(ISERROR(COUNTIF($G54:$V54,"=3")/(16-(COUNTBLANK('Datos Curso'!$C$20:$C$35)))),"",(COUNTIF($G54:$V54,"=3")/(16-(COUNTBLANK('Datos Curso'!$C$20:$C$35)))))</f>
        <v>0.33333333333333331</v>
      </c>
      <c r="AC54" s="28">
        <f>IF(ISERROR(COUNTIF($G54:$V54,"=2")/(16-COUNTBLANK('Datos Curso'!$C$20:$C$35))),"",(COUNTIF($G54:$V54,"=2")/(16-COUNTBLANK('Datos Curso'!$C$20:$C$35))))</f>
        <v>0.44444444444444442</v>
      </c>
      <c r="AD54" s="29">
        <f>IF(ISERROR(COUNTIF($G54:$V54,"=1")/(16-COUNTBLANK('Datos Curso'!$C$20:$C$35))), "",(COUNTIF($G54:$V54,"=1")/(16-COUNTBLANK('Datos Curso'!$C$20:$C$35))))</f>
        <v>0.22222222222222221</v>
      </c>
      <c r="AE54" s="225">
        <f>IF(ISERROR(COUNTIF($G54:$V54,"=0")/(16-COUNTBLANK('Datos Curso'!$C$20:$C$35))), "",(COUNTIF($G54:$V54,"=0")/(16-COUNTBLANK('Datos Curso'!$C$20:$C$35))))</f>
        <v>0</v>
      </c>
      <c r="AF54" s="141">
        <f t="shared" si="9"/>
        <v>0.99999999999999989</v>
      </c>
    </row>
    <row r="55" spans="1:32" ht="38.25" x14ac:dyDescent="0.25">
      <c r="A55" s="3"/>
      <c r="B55" s="424"/>
      <c r="C55" s="430"/>
      <c r="D55" s="432"/>
      <c r="E55" s="430"/>
      <c r="F55" s="233" t="str">
        <f>Indicadores!F54</f>
        <v xml:space="preserve">Entona canciones y acompaña su canto con algunos recursos como instrumentos musicales, objetos o partes del cuerpo. Por ejemplo, pies o palmas. </v>
      </c>
      <c r="G55" s="142">
        <v>3</v>
      </c>
      <c r="H55" s="142">
        <v>2</v>
      </c>
      <c r="I55" s="142">
        <v>2</v>
      </c>
      <c r="J55" s="142">
        <v>2</v>
      </c>
      <c r="K55" s="318">
        <v>1</v>
      </c>
      <c r="L55" s="318">
        <v>1</v>
      </c>
      <c r="M55" s="318">
        <v>2</v>
      </c>
      <c r="N55" s="318">
        <v>1</v>
      </c>
      <c r="O55" s="318">
        <v>2</v>
      </c>
      <c r="P55" s="318"/>
      <c r="Q55" s="318"/>
      <c r="R55" s="318"/>
      <c r="S55" s="318"/>
      <c r="T55" s="318"/>
      <c r="U55" s="318"/>
      <c r="V55" s="318"/>
      <c r="W55" s="223">
        <f t="shared" si="5"/>
        <v>1</v>
      </c>
      <c r="X55" s="42">
        <f t="shared" si="6"/>
        <v>5</v>
      </c>
      <c r="Y55" s="43">
        <f t="shared" si="7"/>
        <v>3</v>
      </c>
      <c r="Z55" s="44">
        <f t="shared" si="8"/>
        <v>0</v>
      </c>
      <c r="AA55" s="3"/>
      <c r="AB55" s="27">
        <f>IF(ISERROR(COUNTIF($G55:$V55,"=3")/(16-(COUNTBLANK('Datos Curso'!$C$20:$C$35)))),"",(COUNTIF($G55:$V55,"=3")/(16-(COUNTBLANK('Datos Curso'!$C$20:$C$35)))))</f>
        <v>0.1111111111111111</v>
      </c>
      <c r="AC55" s="28">
        <f>IF(ISERROR(COUNTIF($G55:$V55,"=2")/(16-COUNTBLANK('Datos Curso'!$C$20:$C$35))),"",(COUNTIF($G55:$V55,"=2")/(16-COUNTBLANK('Datos Curso'!$C$20:$C$35))))</f>
        <v>0.55555555555555558</v>
      </c>
      <c r="AD55" s="29">
        <f>IF(ISERROR(COUNTIF($G55:$V55,"=1")/(16-COUNTBLANK('Datos Curso'!$C$20:$C$35))), "",(COUNTIF($G55:$V55,"=1")/(16-COUNTBLANK('Datos Curso'!$C$20:$C$35))))</f>
        <v>0.33333333333333331</v>
      </c>
      <c r="AE55" s="225">
        <f>IF(ISERROR(COUNTIF($G55:$V55,"=0")/(16-COUNTBLANK('Datos Curso'!$C$20:$C$35))), "",(COUNTIF($G55:$V55,"=0")/(16-COUNTBLANK('Datos Curso'!$C$20:$C$35))))</f>
        <v>0</v>
      </c>
      <c r="AF55" s="141">
        <f t="shared" si="9"/>
        <v>1</v>
      </c>
    </row>
    <row r="56" spans="1:32" ht="25.5" x14ac:dyDescent="0.25">
      <c r="A56" s="3"/>
      <c r="B56" s="424"/>
      <c r="C56" s="430"/>
      <c r="D56" s="432"/>
      <c r="E56" s="430"/>
      <c r="F56" s="233" t="str">
        <f>Indicadores!F55</f>
        <v>Reproduce corporalmente un relato o canción a través de la mímica y/o la dramatización. (NT2)</v>
      </c>
      <c r="G56" s="142">
        <v>3</v>
      </c>
      <c r="H56" s="142">
        <v>3</v>
      </c>
      <c r="I56" s="142">
        <v>2</v>
      </c>
      <c r="J56" s="142">
        <v>3</v>
      </c>
      <c r="K56" s="318">
        <v>2</v>
      </c>
      <c r="L56" s="318">
        <v>3</v>
      </c>
      <c r="M56" s="318">
        <v>2</v>
      </c>
      <c r="N56" s="318">
        <v>3</v>
      </c>
      <c r="O56" s="318">
        <v>2</v>
      </c>
      <c r="P56" s="318"/>
      <c r="Q56" s="318"/>
      <c r="R56" s="318"/>
      <c r="S56" s="318"/>
      <c r="T56" s="318"/>
      <c r="U56" s="318"/>
      <c r="V56" s="318"/>
      <c r="W56" s="223">
        <f t="shared" si="5"/>
        <v>5</v>
      </c>
      <c r="X56" s="42">
        <f t="shared" si="6"/>
        <v>4</v>
      </c>
      <c r="Y56" s="43">
        <f t="shared" si="7"/>
        <v>0</v>
      </c>
      <c r="Z56" s="44">
        <f t="shared" si="8"/>
        <v>0</v>
      </c>
      <c r="AA56" s="3"/>
      <c r="AB56" s="27">
        <f>IF(ISERROR(COUNTIF($G56:$V56,"=3")/(16-(COUNTBLANK('Datos Curso'!$C$20:$C$35)))),"",(COUNTIF($G56:$V56,"=3")/(16-(COUNTBLANK('Datos Curso'!$C$20:$C$35)))))</f>
        <v>0.55555555555555558</v>
      </c>
      <c r="AC56" s="28">
        <f>IF(ISERROR(COUNTIF($G56:$V56,"=2")/(16-COUNTBLANK('Datos Curso'!$C$20:$C$35))),"",(COUNTIF($G56:$V56,"=2")/(16-COUNTBLANK('Datos Curso'!$C$20:$C$35))))</f>
        <v>0.44444444444444442</v>
      </c>
      <c r="AD56" s="29">
        <f>IF(ISERROR(COUNTIF($G56:$V56,"=1")/(16-COUNTBLANK('Datos Curso'!$C$20:$C$35))), "",(COUNTIF($G56:$V56,"=1")/(16-COUNTBLANK('Datos Curso'!$C$20:$C$35))))</f>
        <v>0</v>
      </c>
      <c r="AE56" s="225">
        <f>IF(ISERROR(COUNTIF($G56:$V56,"=0")/(16-COUNTBLANK('Datos Curso'!$C$20:$C$35))), "",(COUNTIF($G56:$V56,"=0")/(16-COUNTBLANK('Datos Curso'!$C$20:$C$35))))</f>
        <v>0</v>
      </c>
      <c r="AF56" s="141">
        <f t="shared" si="9"/>
        <v>1</v>
      </c>
    </row>
    <row r="57" spans="1:32" x14ac:dyDescent="0.25">
      <c r="A57" s="3"/>
      <c r="B57" s="424"/>
      <c r="C57" s="430"/>
      <c r="D57" s="432"/>
      <c r="E57" s="430"/>
      <c r="F57" s="233" t="str">
        <f>Indicadores!F56</f>
        <v>Percute el ritmo al entonar canciones infantiles. (NT2)</v>
      </c>
      <c r="G57" s="142">
        <v>3</v>
      </c>
      <c r="H57" s="142">
        <v>2</v>
      </c>
      <c r="I57" s="142">
        <v>3</v>
      </c>
      <c r="J57" s="142">
        <v>2</v>
      </c>
      <c r="K57" s="318">
        <v>3</v>
      </c>
      <c r="L57" s="318">
        <v>2</v>
      </c>
      <c r="M57" s="318">
        <v>1</v>
      </c>
      <c r="N57" s="318">
        <v>2</v>
      </c>
      <c r="O57" s="318">
        <v>3</v>
      </c>
      <c r="P57" s="318"/>
      <c r="Q57" s="318"/>
      <c r="R57" s="318"/>
      <c r="S57" s="318"/>
      <c r="T57" s="318"/>
      <c r="U57" s="318"/>
      <c r="V57" s="318"/>
      <c r="W57" s="223">
        <f t="shared" si="5"/>
        <v>4</v>
      </c>
      <c r="X57" s="42">
        <f t="shared" si="6"/>
        <v>4</v>
      </c>
      <c r="Y57" s="43">
        <f t="shared" si="7"/>
        <v>1</v>
      </c>
      <c r="Z57" s="44">
        <f t="shared" si="8"/>
        <v>0</v>
      </c>
      <c r="AA57" s="3"/>
      <c r="AB57" s="27">
        <f>IF(ISERROR(COUNTIF($G57:$V57,"=3")/(16-(COUNTBLANK('Datos Curso'!$C$20:$C$35)))),"",(COUNTIF($G57:$V57,"=3")/(16-(COUNTBLANK('Datos Curso'!$C$20:$C$35)))))</f>
        <v>0.44444444444444442</v>
      </c>
      <c r="AC57" s="28">
        <f>IF(ISERROR(COUNTIF($G57:$V57,"=2")/(16-COUNTBLANK('Datos Curso'!$C$20:$C$35))),"",(COUNTIF($G57:$V57,"=2")/(16-COUNTBLANK('Datos Curso'!$C$20:$C$35))))</f>
        <v>0.44444444444444442</v>
      </c>
      <c r="AD57" s="29">
        <f>IF(ISERROR(COUNTIF($G57:$V57,"=1")/(16-COUNTBLANK('Datos Curso'!$C$20:$C$35))), "",(COUNTIF($G57:$V57,"=1")/(16-COUNTBLANK('Datos Curso'!$C$20:$C$35))))</f>
        <v>0.1111111111111111</v>
      </c>
      <c r="AE57" s="225">
        <f>IF(ISERROR(COUNTIF($G57:$V57,"=0")/(16-COUNTBLANK('Datos Curso'!$C$20:$C$35))), "",(COUNTIF($G57:$V57,"=0")/(16-COUNTBLANK('Datos Curso'!$C$20:$C$35))))</f>
        <v>0</v>
      </c>
      <c r="AF57" s="141">
        <f t="shared" si="9"/>
        <v>1</v>
      </c>
    </row>
    <row r="58" spans="1:32" ht="39" thickBot="1" x14ac:dyDescent="0.3">
      <c r="A58" s="3"/>
      <c r="B58" s="424"/>
      <c r="C58" s="430"/>
      <c r="D58" s="432"/>
      <c r="E58" s="431"/>
      <c r="F58" s="238" t="str">
        <f>Indicadores!F57</f>
        <v>Dibuja o modela figuras humanas o animales, incorporando detalles físicos. Por ejemplo, pestañas, cejas, dedos, ropa con botones.  (NT2)</v>
      </c>
      <c r="G58" s="330">
        <v>3</v>
      </c>
      <c r="H58" s="330">
        <v>3</v>
      </c>
      <c r="I58" s="330">
        <v>2</v>
      </c>
      <c r="J58" s="330">
        <v>3</v>
      </c>
      <c r="K58" s="319">
        <v>2</v>
      </c>
      <c r="L58" s="319">
        <v>1</v>
      </c>
      <c r="M58" s="319">
        <v>2</v>
      </c>
      <c r="N58" s="319">
        <v>3</v>
      </c>
      <c r="O58" s="319">
        <v>2</v>
      </c>
      <c r="P58" s="319"/>
      <c r="Q58" s="319"/>
      <c r="R58" s="319"/>
      <c r="S58" s="319"/>
      <c r="T58" s="319"/>
      <c r="U58" s="319"/>
      <c r="V58" s="319"/>
      <c r="W58" s="228">
        <f t="shared" si="5"/>
        <v>4</v>
      </c>
      <c r="X58" s="45">
        <f t="shared" si="6"/>
        <v>4</v>
      </c>
      <c r="Y58" s="46">
        <f t="shared" si="7"/>
        <v>1</v>
      </c>
      <c r="Z58" s="47">
        <f t="shared" si="8"/>
        <v>0</v>
      </c>
      <c r="AA58" s="3"/>
      <c r="AB58" s="31">
        <f>IF(ISERROR(COUNTIF($G58:$V58,"=3")/(16-(COUNTBLANK('Datos Curso'!$C$20:$C$35)))),"",(COUNTIF($G58:$V58,"=3")/(16-(COUNTBLANK('Datos Curso'!$C$20:$C$35)))))</f>
        <v>0.44444444444444442</v>
      </c>
      <c r="AC58" s="32">
        <f>IF(ISERROR(COUNTIF($G58:$V58,"=2")/(16-COUNTBLANK('Datos Curso'!$C$20:$C$35))),"",(COUNTIF($G58:$V58,"=2")/(16-COUNTBLANK('Datos Curso'!$C$20:$C$35))))</f>
        <v>0.44444444444444442</v>
      </c>
      <c r="AD58" s="33">
        <f>IF(ISERROR(COUNTIF($G58:$V58,"=1")/(16-COUNTBLANK('Datos Curso'!$C$20:$C$35))), "",(COUNTIF($G58:$V58,"=1")/(16-COUNTBLANK('Datos Curso'!$C$20:$C$35))))</f>
        <v>0.1111111111111111</v>
      </c>
      <c r="AE58" s="230">
        <f>IF(ISERROR(COUNTIF($G58:$V58,"=0")/(16-COUNTBLANK('Datos Curso'!$C$20:$C$35))), "",(COUNTIF($G58:$V58,"=0")/(16-COUNTBLANK('Datos Curso'!$C$20:$C$35))))</f>
        <v>0</v>
      </c>
      <c r="AF58" s="144">
        <f t="shared" si="9"/>
        <v>1</v>
      </c>
    </row>
    <row r="59" spans="1:32" ht="53.25" customHeight="1" x14ac:dyDescent="0.25">
      <c r="A59" s="3"/>
      <c r="B59" s="424"/>
      <c r="C59" s="430"/>
      <c r="D59" s="432"/>
      <c r="E59" s="434" t="str">
        <f>Indicadores!E58</f>
        <v>APRECIACION ESTETICA</v>
      </c>
      <c r="F59" s="237" t="str">
        <f>Indicadores!F58</f>
        <v xml:space="preserve">Realiza comentarios positivos sobre una pintura, escultura y/o fotografía observada. Por ejemplo, considera el colorido, formas, tamaño o líneas de una obra. </v>
      </c>
      <c r="G59" s="331">
        <v>3</v>
      </c>
      <c r="H59" s="331">
        <v>2</v>
      </c>
      <c r="I59" s="331">
        <v>1</v>
      </c>
      <c r="J59" s="331">
        <v>2</v>
      </c>
      <c r="K59" s="317">
        <v>3</v>
      </c>
      <c r="L59" s="317">
        <v>2</v>
      </c>
      <c r="M59" s="317">
        <v>2</v>
      </c>
      <c r="N59" s="317">
        <v>2</v>
      </c>
      <c r="O59" s="317">
        <v>3</v>
      </c>
      <c r="P59" s="317"/>
      <c r="Q59" s="317"/>
      <c r="R59" s="317"/>
      <c r="S59" s="317"/>
      <c r="T59" s="317"/>
      <c r="U59" s="317"/>
      <c r="V59" s="317"/>
      <c r="W59" s="227">
        <f t="shared" si="5"/>
        <v>3</v>
      </c>
      <c r="X59" s="20">
        <f t="shared" si="6"/>
        <v>5</v>
      </c>
      <c r="Y59" s="41">
        <f t="shared" si="7"/>
        <v>1</v>
      </c>
      <c r="Z59" s="21">
        <f t="shared" si="8"/>
        <v>0</v>
      </c>
      <c r="AA59" s="3"/>
      <c r="AB59" s="23">
        <f>IF(ISERROR(COUNTIF($G59:$V59,"=3")/(16-(COUNTBLANK('Datos Curso'!$C$20:$C$35)))),"",(COUNTIF($G59:$V59,"=3")/(16-(COUNTBLANK('Datos Curso'!$C$20:$C$35)))))</f>
        <v>0.33333333333333331</v>
      </c>
      <c r="AC59" s="24">
        <f>IF(ISERROR(COUNTIF($G59:$V59,"=2")/(16-COUNTBLANK('Datos Curso'!$C$20:$C$35))),"",(COUNTIF($G59:$V59,"=2")/(16-COUNTBLANK('Datos Curso'!$C$20:$C$35))))</f>
        <v>0.55555555555555558</v>
      </c>
      <c r="AD59" s="25">
        <f>IF(ISERROR(COUNTIF($G59:$V59,"=1")/(16-COUNTBLANK('Datos Curso'!$C$20:$C$35))), "",(COUNTIF($G59:$V59,"=1")/(16-COUNTBLANK('Datos Curso'!$C$20:$C$35))))</f>
        <v>0.1111111111111111</v>
      </c>
      <c r="AE59" s="229">
        <f>IF(ISERROR(COUNTIF($G59:$V59,"=0")/(16-COUNTBLANK('Datos Curso'!$C$20:$C$35))), "",(COUNTIF($G59:$V59,"=0")/(16-COUNTBLANK('Datos Curso'!$C$20:$C$35))))</f>
        <v>0</v>
      </c>
      <c r="AF59" s="140">
        <f t="shared" si="9"/>
        <v>1</v>
      </c>
    </row>
    <row r="60" spans="1:32" ht="25.5" x14ac:dyDescent="0.25">
      <c r="A60" s="3"/>
      <c r="B60" s="424"/>
      <c r="C60" s="430"/>
      <c r="D60" s="432"/>
      <c r="E60" s="435"/>
      <c r="F60" s="233" t="str">
        <f>Indicadores!F59</f>
        <v xml:space="preserve">Menciona qué movimientos le agradan o desagradan de una danza observada. </v>
      </c>
      <c r="G60" s="332">
        <v>3</v>
      </c>
      <c r="H60" s="332">
        <v>3</v>
      </c>
      <c r="I60" s="332">
        <v>3</v>
      </c>
      <c r="J60" s="332">
        <v>3</v>
      </c>
      <c r="K60" s="147">
        <v>3</v>
      </c>
      <c r="L60" s="147">
        <v>3</v>
      </c>
      <c r="M60" s="147">
        <v>3</v>
      </c>
      <c r="N60" s="147">
        <v>3</v>
      </c>
      <c r="O60" s="147">
        <v>3</v>
      </c>
      <c r="P60" s="318"/>
      <c r="Q60" s="318"/>
      <c r="R60" s="318"/>
      <c r="S60" s="318"/>
      <c r="T60" s="318"/>
      <c r="U60" s="318"/>
      <c r="V60" s="318"/>
      <c r="W60" s="223">
        <f t="shared" si="5"/>
        <v>9</v>
      </c>
      <c r="X60" s="42">
        <f t="shared" si="6"/>
        <v>0</v>
      </c>
      <c r="Y60" s="43">
        <f t="shared" si="7"/>
        <v>0</v>
      </c>
      <c r="Z60" s="44">
        <f t="shared" si="8"/>
        <v>0</v>
      </c>
      <c r="AA60" s="3"/>
      <c r="AB60" s="27">
        <f>IF(ISERROR(COUNTIF($G60:$V60,"=3")/(16-(COUNTBLANK('Datos Curso'!$C$20:$C$35)))),"",(COUNTIF($G60:$V60,"=3")/(16-(COUNTBLANK('Datos Curso'!$C$20:$C$35)))))</f>
        <v>1</v>
      </c>
      <c r="AC60" s="28">
        <f>IF(ISERROR(COUNTIF($G60:$V60,"=2")/(16-COUNTBLANK('Datos Curso'!$C$20:$C$35))),"",(COUNTIF($G60:$V60,"=2")/(16-COUNTBLANK('Datos Curso'!$C$20:$C$35))))</f>
        <v>0</v>
      </c>
      <c r="AD60" s="29">
        <f>IF(ISERROR(COUNTIF($G60:$V60,"=1")/(16-COUNTBLANK('Datos Curso'!$C$20:$C$35))), "",(COUNTIF($G60:$V60,"=1")/(16-COUNTBLANK('Datos Curso'!$C$20:$C$35))))</f>
        <v>0</v>
      </c>
      <c r="AE60" s="225">
        <f>IF(ISERROR(COUNTIF($G60:$V60,"=0")/(16-COUNTBLANK('Datos Curso'!$C$20:$C$35))), "",(COUNTIF($G60:$V60,"=0")/(16-COUNTBLANK('Datos Curso'!$C$20:$C$35))))</f>
        <v>0</v>
      </c>
      <c r="AF60" s="141">
        <f t="shared" si="9"/>
        <v>1</v>
      </c>
    </row>
    <row r="61" spans="1:32" ht="25.5" x14ac:dyDescent="0.25">
      <c r="A61" s="3"/>
      <c r="B61" s="424"/>
      <c r="C61" s="430"/>
      <c r="D61" s="432"/>
      <c r="E61" s="435"/>
      <c r="F61" s="233" t="str">
        <f>Indicadores!F60</f>
        <v xml:space="preserve">Menciona o indica cuando un fragmento musical es más rápido o lento y fuerte o suave, comentando cómo le agrada más. </v>
      </c>
      <c r="G61" s="332">
        <v>3</v>
      </c>
      <c r="H61" s="332">
        <v>3</v>
      </c>
      <c r="I61" s="332">
        <v>3</v>
      </c>
      <c r="J61" s="332">
        <v>3</v>
      </c>
      <c r="K61" s="147">
        <v>3</v>
      </c>
      <c r="L61" s="147">
        <v>3</v>
      </c>
      <c r="M61" s="147">
        <v>3</v>
      </c>
      <c r="N61" s="147">
        <v>3</v>
      </c>
      <c r="O61" s="147">
        <v>3</v>
      </c>
      <c r="P61" s="318"/>
      <c r="Q61" s="318"/>
      <c r="R61" s="318"/>
      <c r="S61" s="318"/>
      <c r="T61" s="318"/>
      <c r="U61" s="318"/>
      <c r="V61" s="318"/>
      <c r="W61" s="223">
        <f t="shared" si="5"/>
        <v>9</v>
      </c>
      <c r="X61" s="42">
        <f t="shared" si="6"/>
        <v>0</v>
      </c>
      <c r="Y61" s="43">
        <f t="shared" si="7"/>
        <v>0</v>
      </c>
      <c r="Z61" s="44">
        <f t="shared" si="8"/>
        <v>0</v>
      </c>
      <c r="AA61" s="3"/>
      <c r="AB61" s="27">
        <f>IF(ISERROR(COUNTIF($G61:$V61,"=3")/(16-(COUNTBLANK('Datos Curso'!$C$20:$C$35)))),"",(COUNTIF($G61:$V61,"=3")/(16-(COUNTBLANK('Datos Curso'!$C$20:$C$35)))))</f>
        <v>1</v>
      </c>
      <c r="AC61" s="28">
        <f>IF(ISERROR(COUNTIF($G61:$V61,"=2")/(16-COUNTBLANK('Datos Curso'!$C$20:$C$35))),"",(COUNTIF($G61:$V61,"=2")/(16-COUNTBLANK('Datos Curso'!$C$20:$C$35))))</f>
        <v>0</v>
      </c>
      <c r="AD61" s="29">
        <f>IF(ISERROR(COUNTIF($G61:$V61,"=1")/(16-COUNTBLANK('Datos Curso'!$C$20:$C$35))), "",(COUNTIF($G61:$V61,"=1")/(16-COUNTBLANK('Datos Curso'!$C$20:$C$35))))</f>
        <v>0</v>
      </c>
      <c r="AE61" s="225">
        <f>IF(ISERROR(COUNTIF($G61:$V61,"=0")/(16-COUNTBLANK('Datos Curso'!$C$20:$C$35))), "",(COUNTIF($G61:$V61,"=0")/(16-COUNTBLANK('Datos Curso'!$C$20:$C$35))))</f>
        <v>0</v>
      </c>
      <c r="AF61" s="141">
        <f t="shared" si="9"/>
        <v>1</v>
      </c>
    </row>
    <row r="62" spans="1:32" ht="38.25" x14ac:dyDescent="0.25">
      <c r="A62" s="3"/>
      <c r="B62" s="424"/>
      <c r="C62" s="430"/>
      <c r="D62" s="432"/>
      <c r="E62" s="435"/>
      <c r="F62" s="233" t="str">
        <f>Indicadores!F61</f>
        <v>Describe sus preferencias en relación al colorido, tamaño, formas o diseño de algunas pinturas, esculturas y/o fotografías. (NT2)</v>
      </c>
      <c r="G62" s="332">
        <v>3</v>
      </c>
      <c r="H62" s="332">
        <v>3</v>
      </c>
      <c r="I62" s="332">
        <v>3</v>
      </c>
      <c r="J62" s="332">
        <v>3</v>
      </c>
      <c r="K62" s="147">
        <v>3</v>
      </c>
      <c r="L62" s="147">
        <v>3</v>
      </c>
      <c r="M62" s="147">
        <v>3</v>
      </c>
      <c r="N62" s="147">
        <v>3</v>
      </c>
      <c r="O62" s="147">
        <v>3</v>
      </c>
      <c r="P62" s="318"/>
      <c r="Q62" s="318"/>
      <c r="R62" s="318"/>
      <c r="S62" s="318"/>
      <c r="T62" s="318"/>
      <c r="U62" s="318"/>
      <c r="V62" s="318"/>
      <c r="W62" s="223">
        <f t="shared" si="5"/>
        <v>9</v>
      </c>
      <c r="X62" s="42">
        <f t="shared" si="6"/>
        <v>0</v>
      </c>
      <c r="Y62" s="43">
        <f t="shared" si="7"/>
        <v>0</v>
      </c>
      <c r="Z62" s="44">
        <f t="shared" si="8"/>
        <v>0</v>
      </c>
      <c r="AA62" s="3"/>
      <c r="AB62" s="27">
        <f>IF(ISERROR(COUNTIF($G62:$V62,"=3")/(16-(COUNTBLANK('Datos Curso'!$C$20:$C$35)))),"",(COUNTIF($G62:$V62,"=3")/(16-(COUNTBLANK('Datos Curso'!$C$20:$C$35)))))</f>
        <v>1</v>
      </c>
      <c r="AC62" s="28">
        <f>IF(ISERROR(COUNTIF($G62:$V62,"=2")/(16-COUNTBLANK('Datos Curso'!$C$20:$C$35))),"",(COUNTIF($G62:$V62,"=2")/(16-COUNTBLANK('Datos Curso'!$C$20:$C$35))))</f>
        <v>0</v>
      </c>
      <c r="AD62" s="29">
        <f>IF(ISERROR(COUNTIF($G62:$V62,"=1")/(16-COUNTBLANK('Datos Curso'!$C$20:$C$35))), "",(COUNTIF($G62:$V62,"=1")/(16-COUNTBLANK('Datos Curso'!$C$20:$C$35))))</f>
        <v>0</v>
      </c>
      <c r="AE62" s="225">
        <f>IF(ISERROR(COUNTIF($G62:$V62,"=0")/(16-COUNTBLANK('Datos Curso'!$C$20:$C$35))), "",(COUNTIF($G62:$V62,"=0")/(16-COUNTBLANK('Datos Curso'!$C$20:$C$35))))</f>
        <v>0</v>
      </c>
      <c r="AF62" s="141">
        <f t="shared" si="9"/>
        <v>1</v>
      </c>
    </row>
    <row r="63" spans="1:32" ht="51.75" thickBot="1" x14ac:dyDescent="0.3">
      <c r="A63" s="3"/>
      <c r="B63" s="425"/>
      <c r="C63" s="431"/>
      <c r="D63" s="433"/>
      <c r="E63" s="436"/>
      <c r="F63" s="238" t="str">
        <f>Indicadores!F62</f>
        <v>Elige entre dos piezas de baile aquella que más le agrada, considerando algunos criterios como ritmo, soportes utilizados (maquillaje, vestuario, escenografía), deslazamiento o carácter (alegre/triste).</v>
      </c>
      <c r="G63" s="330">
        <v>2</v>
      </c>
      <c r="H63" s="330">
        <v>2</v>
      </c>
      <c r="I63" s="330">
        <v>2</v>
      </c>
      <c r="J63" s="330">
        <v>2</v>
      </c>
      <c r="K63" s="319">
        <v>2</v>
      </c>
      <c r="L63" s="319">
        <v>2</v>
      </c>
      <c r="M63" s="319">
        <v>2</v>
      </c>
      <c r="N63" s="319">
        <v>2</v>
      </c>
      <c r="O63" s="319">
        <v>2</v>
      </c>
      <c r="P63" s="319"/>
      <c r="Q63" s="319"/>
      <c r="R63" s="319"/>
      <c r="S63" s="319"/>
      <c r="T63" s="319"/>
      <c r="U63" s="319"/>
      <c r="V63" s="319"/>
      <c r="W63" s="228">
        <f t="shared" si="5"/>
        <v>0</v>
      </c>
      <c r="X63" s="45">
        <f t="shared" si="6"/>
        <v>9</v>
      </c>
      <c r="Y63" s="46">
        <f t="shared" si="7"/>
        <v>0</v>
      </c>
      <c r="Z63" s="47">
        <f t="shared" si="8"/>
        <v>0</v>
      </c>
      <c r="AA63" s="3"/>
      <c r="AB63" s="31">
        <f>IF(ISERROR(COUNTIF($G63:$V63,"=3")/(16-(COUNTBLANK('Datos Curso'!$C$20:$C$35)))),"",(COUNTIF($G63:$V63,"=3")/(16-(COUNTBLANK('Datos Curso'!$C$20:$C$35)))))</f>
        <v>0</v>
      </c>
      <c r="AC63" s="32">
        <f>IF(ISERROR(COUNTIF($G63:$V63,"=2")/(16-COUNTBLANK('Datos Curso'!$C$20:$C$35))),"",(COUNTIF($G63:$V63,"=2")/(16-COUNTBLANK('Datos Curso'!$C$20:$C$35))))</f>
        <v>1</v>
      </c>
      <c r="AD63" s="33">
        <f>IF(ISERROR(COUNTIF($G63:$V63,"=1")/(16-COUNTBLANK('Datos Curso'!$C$20:$C$35))), "",(COUNTIF($G63:$V63,"=1")/(16-COUNTBLANK('Datos Curso'!$C$20:$C$35))))</f>
        <v>0</v>
      </c>
      <c r="AE63" s="230">
        <f>IF(ISERROR(COUNTIF($G63:$V63,"=0")/(16-COUNTBLANK('Datos Curso'!$C$20:$C$35))), "",(COUNTIF($G63:$V63,"=0")/(16-COUNTBLANK('Datos Curso'!$C$20:$C$35))))</f>
        <v>0</v>
      </c>
      <c r="AF63" s="144">
        <f t="shared" si="9"/>
        <v>1</v>
      </c>
    </row>
    <row r="64" spans="1:32" ht="15.75" thickBot="1" x14ac:dyDescent="0.3">
      <c r="A64" s="22"/>
      <c r="B64" s="34"/>
      <c r="C64" s="34"/>
      <c r="D64" s="35"/>
      <c r="E64" s="148"/>
      <c r="F64" s="48"/>
      <c r="G64" s="333"/>
      <c r="H64" s="333"/>
      <c r="I64" s="333"/>
      <c r="J64" s="333"/>
      <c r="K64" s="17"/>
      <c r="L64" s="17"/>
      <c r="M64" s="17"/>
      <c r="N64" s="17"/>
      <c r="O64" s="17"/>
      <c r="P64" s="17"/>
      <c r="Q64" s="17"/>
      <c r="R64" s="17"/>
      <c r="S64" s="17"/>
      <c r="T64" s="17"/>
      <c r="U64" s="17"/>
      <c r="V64" s="334"/>
      <c r="W64" s="49"/>
      <c r="X64" s="49"/>
      <c r="Y64" s="49"/>
      <c r="Z64" s="49"/>
      <c r="AA64" s="39"/>
      <c r="AB64" s="38"/>
      <c r="AC64" s="38"/>
      <c r="AD64" s="38"/>
      <c r="AE64" s="38"/>
      <c r="AF64" s="22"/>
    </row>
    <row r="65" spans="1:32" ht="25.5" x14ac:dyDescent="0.25">
      <c r="A65" s="3"/>
      <c r="B65" s="443" t="str">
        <f>Indicadores!B64</f>
        <v>AMBITO: RELACION CON EL MEDIO NATURAL Y CULTURAL</v>
      </c>
      <c r="C65" s="446" t="str">
        <f>Indicadores!B68</f>
        <v>SERES VIVOS Y SU ENTORNO</v>
      </c>
      <c r="D65" s="447"/>
      <c r="E65" s="446" t="str">
        <f>Indicadores!E68</f>
        <v>DESCUBRIMIENTO DEL MUNDO NATURAL</v>
      </c>
      <c r="F65" s="242" t="str">
        <f>Indicadores!F68</f>
        <v xml:space="preserve">Nombra algunos cambios físicos evidentes que ocurren durante el crecimiento de personas, animales y plantas. </v>
      </c>
      <c r="G65" s="139">
        <v>3</v>
      </c>
      <c r="H65" s="139">
        <v>3</v>
      </c>
      <c r="I65" s="139">
        <v>3</v>
      </c>
      <c r="J65" s="139">
        <v>2</v>
      </c>
      <c r="K65" s="317">
        <v>3</v>
      </c>
      <c r="L65" s="317">
        <v>2</v>
      </c>
      <c r="M65" s="317">
        <v>1</v>
      </c>
      <c r="N65" s="317">
        <v>2</v>
      </c>
      <c r="O65" s="317">
        <v>3</v>
      </c>
      <c r="P65" s="317"/>
      <c r="Q65" s="317"/>
      <c r="R65" s="317"/>
      <c r="S65" s="317"/>
      <c r="T65" s="317"/>
      <c r="U65" s="317"/>
      <c r="V65" s="317"/>
      <c r="W65" s="227">
        <f t="shared" ref="W65:W70" si="10">COUNTIF($G65:$V65,"=3")</f>
        <v>5</v>
      </c>
      <c r="X65" s="20">
        <f t="shared" ref="X65:X70" si="11">COUNTIF($G65:$V65,"=2")</f>
        <v>3</v>
      </c>
      <c r="Y65" s="41">
        <f t="shared" ref="Y65:Y70" si="12">COUNTIF($G65:$V65,"=1")</f>
        <v>1</v>
      </c>
      <c r="Z65" s="21">
        <f t="shared" ref="Z65:Z70" si="13">COUNTIF($G65:$V65,"=0")</f>
        <v>0</v>
      </c>
      <c r="AA65" s="244"/>
      <c r="AB65" s="23">
        <f>IF(ISERROR(COUNTIF($G65:$V65,"=3")/(16-(COUNTBLANK('Datos Curso'!$C$20:$C$35)))),"",(COUNTIF($G65:$V65,"=3")/(16-(COUNTBLANK('Datos Curso'!$C$20:$C$35)))))</f>
        <v>0.55555555555555558</v>
      </c>
      <c r="AC65" s="24">
        <f>IF(ISERROR(COUNTIF($G65:$V65,"=2")/(16-COUNTBLANK('Datos Curso'!$C$20:$C$35))),"",(COUNTIF($G65:$V65,"=2")/(16-COUNTBLANK('Datos Curso'!$C$20:$C$35))))</f>
        <v>0.33333333333333331</v>
      </c>
      <c r="AD65" s="25">
        <f>IF(ISERROR(COUNTIF($G65:$V65,"=1")/(16-COUNTBLANK('Datos Curso'!$C$20:$C$35))), "",(COUNTIF($G65:$V65,"=1")/(16-COUNTBLANK('Datos Curso'!$C$20:$C$35))))</f>
        <v>0.1111111111111111</v>
      </c>
      <c r="AE65" s="229">
        <f>IF(ISERROR(COUNTIF($G65:$V65,"=0")/(16-COUNTBLANK('Datos Curso'!$C$20:$C$35))), "",(COUNTIF($G65:$V65,"=0")/(16-COUNTBLANK('Datos Curso'!$C$20:$C$35))))</f>
        <v>0</v>
      </c>
      <c r="AF65" s="140">
        <f t="shared" ref="AF65:AF82" si="14">SUM(AB65:AE65)</f>
        <v>1</v>
      </c>
    </row>
    <row r="66" spans="1:32" ht="25.5" x14ac:dyDescent="0.25">
      <c r="A66" s="3"/>
      <c r="B66" s="444"/>
      <c r="C66" s="448"/>
      <c r="D66" s="449"/>
      <c r="E66" s="448"/>
      <c r="F66" s="241" t="str">
        <f>Indicadores!F69</f>
        <v xml:space="preserve">Utiliza instrumentos como linternas, lupas, frascos o pinzas para observar diversos insectos, plantas u objetos de su interés. </v>
      </c>
      <c r="G66" s="142">
        <v>3</v>
      </c>
      <c r="H66" s="142">
        <v>2</v>
      </c>
      <c r="I66" s="142">
        <v>1</v>
      </c>
      <c r="J66" s="142">
        <v>3</v>
      </c>
      <c r="K66" s="318">
        <v>2</v>
      </c>
      <c r="L66" s="318">
        <v>1</v>
      </c>
      <c r="M66" s="318">
        <v>2</v>
      </c>
      <c r="N66" s="318">
        <v>3</v>
      </c>
      <c r="O66" s="318">
        <v>2</v>
      </c>
      <c r="P66" s="318"/>
      <c r="Q66" s="318"/>
      <c r="R66" s="318"/>
      <c r="S66" s="318"/>
      <c r="T66" s="318"/>
      <c r="U66" s="318"/>
      <c r="V66" s="318"/>
      <c r="W66" s="223">
        <f t="shared" si="10"/>
        <v>3</v>
      </c>
      <c r="X66" s="42">
        <f t="shared" si="11"/>
        <v>4</v>
      </c>
      <c r="Y66" s="43">
        <f t="shared" si="12"/>
        <v>2</v>
      </c>
      <c r="Z66" s="44">
        <f t="shared" si="13"/>
        <v>0</v>
      </c>
      <c r="AA66" s="244"/>
      <c r="AB66" s="27">
        <f>IF(ISERROR(COUNTIF($G66:$V66,"=3")/(16-(COUNTBLANK('Datos Curso'!$C$20:$C$35)))),"",(COUNTIF($G66:$V66,"=3")/(16-(COUNTBLANK('Datos Curso'!$C$20:$C$35)))))</f>
        <v>0.33333333333333331</v>
      </c>
      <c r="AC66" s="28">
        <f>IF(ISERROR(COUNTIF($G66:$V66,"=2")/(16-COUNTBLANK('Datos Curso'!$C$20:$C$35))),"",(COUNTIF($G66:$V66,"=2")/(16-COUNTBLANK('Datos Curso'!$C$20:$C$35))))</f>
        <v>0.44444444444444442</v>
      </c>
      <c r="AD66" s="29">
        <f>IF(ISERROR(COUNTIF($G66:$V66,"=1")/(16-COUNTBLANK('Datos Curso'!$C$20:$C$35))), "",(COUNTIF($G66:$V66,"=1")/(16-COUNTBLANK('Datos Curso'!$C$20:$C$35))))</f>
        <v>0.22222222222222221</v>
      </c>
      <c r="AE66" s="225">
        <f>IF(ISERROR(COUNTIF($G66:$V66,"=0")/(16-COUNTBLANK('Datos Curso'!$C$20:$C$35))), "",(COUNTIF($G66:$V66,"=0")/(16-COUNTBLANK('Datos Curso'!$C$20:$C$35))))</f>
        <v>0</v>
      </c>
      <c r="AF66" s="141">
        <f t="shared" si="14"/>
        <v>0.99999999999999989</v>
      </c>
    </row>
    <row r="67" spans="1:32" ht="38.25" x14ac:dyDescent="0.25">
      <c r="A67" s="3"/>
      <c r="B67" s="444"/>
      <c r="C67" s="448"/>
      <c r="D67" s="449"/>
      <c r="E67" s="448"/>
      <c r="F67" s="241" t="str">
        <f>Indicadores!F70</f>
        <v xml:space="preserve">Nombra los efectos que producen algunas fuentes de contaminación en el medio ambiente. Por ejemplo, “el humo ensucia el aire”. </v>
      </c>
      <c r="G67" s="142">
        <v>3</v>
      </c>
      <c r="H67" s="142">
        <v>2</v>
      </c>
      <c r="I67" s="142">
        <v>1</v>
      </c>
      <c r="J67" s="142">
        <v>2</v>
      </c>
      <c r="K67" s="318">
        <v>3</v>
      </c>
      <c r="L67" s="318">
        <v>2</v>
      </c>
      <c r="M67" s="318">
        <v>1</v>
      </c>
      <c r="N67" s="318">
        <v>2</v>
      </c>
      <c r="O67" s="318">
        <v>3</v>
      </c>
      <c r="P67" s="318"/>
      <c r="Q67" s="318"/>
      <c r="R67" s="318"/>
      <c r="S67" s="318"/>
      <c r="T67" s="318"/>
      <c r="U67" s="318"/>
      <c r="V67" s="318"/>
      <c r="W67" s="223">
        <f t="shared" si="10"/>
        <v>3</v>
      </c>
      <c r="X67" s="42">
        <f t="shared" si="11"/>
        <v>4</v>
      </c>
      <c r="Y67" s="43">
        <f t="shared" si="12"/>
        <v>2</v>
      </c>
      <c r="Z67" s="44">
        <f t="shared" si="13"/>
        <v>0</v>
      </c>
      <c r="AA67" s="244"/>
      <c r="AB67" s="27">
        <f>IF(ISERROR(COUNTIF($G67:$V67,"=3")/(16-(COUNTBLANK('Datos Curso'!$C$20:$C$35)))),"",(COUNTIF($G67:$V67,"=3")/(16-(COUNTBLANK('Datos Curso'!$C$20:$C$35)))))</f>
        <v>0.33333333333333331</v>
      </c>
      <c r="AC67" s="28">
        <f>IF(ISERROR(COUNTIF($G67:$V67,"=2")/(16-COUNTBLANK('Datos Curso'!$C$20:$C$35))),"",(COUNTIF($G67:$V67,"=2")/(16-COUNTBLANK('Datos Curso'!$C$20:$C$35))))</f>
        <v>0.44444444444444442</v>
      </c>
      <c r="AD67" s="29">
        <f>IF(ISERROR(COUNTIF($G67:$V67,"=1")/(16-COUNTBLANK('Datos Curso'!$C$20:$C$35))), "",(COUNTIF($G67:$V67,"=1")/(16-COUNTBLANK('Datos Curso'!$C$20:$C$35))))</f>
        <v>0.22222222222222221</v>
      </c>
      <c r="AE67" s="225">
        <f>IF(ISERROR(COUNTIF($G67:$V67,"=0")/(16-COUNTBLANK('Datos Curso'!$C$20:$C$35))), "",(COUNTIF($G67:$V67,"=0")/(16-COUNTBLANK('Datos Curso'!$C$20:$C$35))))</f>
        <v>0</v>
      </c>
      <c r="AF67" s="141">
        <f t="shared" si="14"/>
        <v>0.99999999999999989</v>
      </c>
    </row>
    <row r="68" spans="1:32" ht="38.25" x14ac:dyDescent="0.25">
      <c r="A68" s="3"/>
      <c r="B68" s="444"/>
      <c r="C68" s="448"/>
      <c r="D68" s="449"/>
      <c r="E68" s="448"/>
      <c r="F68" s="241" t="str">
        <f>Indicadores!F71</f>
        <v xml:space="preserve">Menciona algunas reacciones físicas de animales y personas frente a diversos fenómenos naturales. Por ejemplo, exposición prolongada al sol o agua, lluvia, frío o calor intenso. </v>
      </c>
      <c r="G68" s="142">
        <v>3</v>
      </c>
      <c r="H68" s="142">
        <v>2</v>
      </c>
      <c r="I68" s="142">
        <v>2</v>
      </c>
      <c r="J68" s="142">
        <v>2</v>
      </c>
      <c r="K68" s="318">
        <v>1</v>
      </c>
      <c r="L68" s="318">
        <v>1</v>
      </c>
      <c r="M68" s="318">
        <v>2</v>
      </c>
      <c r="N68" s="318">
        <v>2</v>
      </c>
      <c r="O68" s="318">
        <v>1</v>
      </c>
      <c r="P68" s="318"/>
      <c r="Q68" s="318"/>
      <c r="R68" s="318"/>
      <c r="S68" s="318"/>
      <c r="T68" s="318"/>
      <c r="U68" s="318"/>
      <c r="V68" s="318"/>
      <c r="W68" s="223">
        <f t="shared" si="10"/>
        <v>1</v>
      </c>
      <c r="X68" s="42">
        <f t="shared" si="11"/>
        <v>5</v>
      </c>
      <c r="Y68" s="43">
        <f t="shared" si="12"/>
        <v>3</v>
      </c>
      <c r="Z68" s="44">
        <f t="shared" si="13"/>
        <v>0</v>
      </c>
      <c r="AA68" s="244"/>
      <c r="AB68" s="27">
        <f>IF(ISERROR(COUNTIF($G68:$V68,"=3")/(16-(COUNTBLANK('Datos Curso'!$C$20:$C$35)))),"",(COUNTIF($G68:$V68,"=3")/(16-(COUNTBLANK('Datos Curso'!$C$20:$C$35)))))</f>
        <v>0.1111111111111111</v>
      </c>
      <c r="AC68" s="28">
        <f>IF(ISERROR(COUNTIF($G68:$V68,"=2")/(16-COUNTBLANK('Datos Curso'!$C$20:$C$35))),"",(COUNTIF($G68:$V68,"=2")/(16-COUNTBLANK('Datos Curso'!$C$20:$C$35))))</f>
        <v>0.55555555555555558</v>
      </c>
      <c r="AD68" s="29">
        <f>IF(ISERROR(COUNTIF($G68:$V68,"=1")/(16-COUNTBLANK('Datos Curso'!$C$20:$C$35))), "",(COUNTIF($G68:$V68,"=1")/(16-COUNTBLANK('Datos Curso'!$C$20:$C$35))))</f>
        <v>0.33333333333333331</v>
      </c>
      <c r="AE68" s="225">
        <f>IF(ISERROR(COUNTIF($G68:$V68,"=0")/(16-COUNTBLANK('Datos Curso'!$C$20:$C$35))), "",(COUNTIF($G68:$V68,"=0")/(16-COUNTBLANK('Datos Curso'!$C$20:$C$35))))</f>
        <v>0</v>
      </c>
      <c r="AF68" s="141">
        <f t="shared" si="14"/>
        <v>1</v>
      </c>
    </row>
    <row r="69" spans="1:32" ht="26.25" thickBot="1" x14ac:dyDescent="0.3">
      <c r="A69" s="3"/>
      <c r="B69" s="444"/>
      <c r="C69" s="450"/>
      <c r="D69" s="451"/>
      <c r="E69" s="450"/>
      <c r="F69" s="243" t="str">
        <f>Indicadores!F72</f>
        <v>Nombra y/o dibuja los principales cambios que ocurren en el ciclo vital de personas, animales y plantas. (NT2)</v>
      </c>
      <c r="G69" s="143">
        <v>3</v>
      </c>
      <c r="H69" s="143">
        <v>2</v>
      </c>
      <c r="I69" s="143">
        <v>2</v>
      </c>
      <c r="J69" s="143">
        <v>1</v>
      </c>
      <c r="K69" s="319">
        <v>1</v>
      </c>
      <c r="L69" s="319">
        <v>1</v>
      </c>
      <c r="M69" s="319">
        <v>2</v>
      </c>
      <c r="N69" s="319">
        <v>2</v>
      </c>
      <c r="O69" s="319">
        <v>1</v>
      </c>
      <c r="P69" s="319"/>
      <c r="Q69" s="319"/>
      <c r="R69" s="319"/>
      <c r="S69" s="319"/>
      <c r="T69" s="319"/>
      <c r="U69" s="319"/>
      <c r="V69" s="319"/>
      <c r="W69" s="228">
        <f t="shared" si="10"/>
        <v>1</v>
      </c>
      <c r="X69" s="45">
        <f t="shared" si="11"/>
        <v>4</v>
      </c>
      <c r="Y69" s="46">
        <f t="shared" si="12"/>
        <v>4</v>
      </c>
      <c r="Z69" s="47">
        <f t="shared" si="13"/>
        <v>0</v>
      </c>
      <c r="AA69" s="244"/>
      <c r="AB69" s="31">
        <f>IF(ISERROR(COUNTIF($G69:$V69,"=3")/(16-(COUNTBLANK('Datos Curso'!$C$20:$C$35)))),"",(COUNTIF($G69:$V69,"=3")/(16-(COUNTBLANK('Datos Curso'!$C$20:$C$35)))))</f>
        <v>0.1111111111111111</v>
      </c>
      <c r="AC69" s="32">
        <f>IF(ISERROR(COUNTIF($G69:$V69,"=2")/(16-COUNTBLANK('Datos Curso'!$C$20:$C$35))),"",(COUNTIF($G69:$V69,"=2")/(16-COUNTBLANK('Datos Curso'!$C$20:$C$35))))</f>
        <v>0.44444444444444442</v>
      </c>
      <c r="AD69" s="33">
        <f>IF(ISERROR(COUNTIF($G69:$V69,"=1")/(16-COUNTBLANK('Datos Curso'!$C$20:$C$35))), "",(COUNTIF($G69:$V69,"=1")/(16-COUNTBLANK('Datos Curso'!$C$20:$C$35))))</f>
        <v>0.44444444444444442</v>
      </c>
      <c r="AE69" s="230">
        <f>IF(ISERROR(COUNTIF($G69:$V69,"=0")/(16-COUNTBLANK('Datos Curso'!$C$20:$C$35))), "",(COUNTIF($G69:$V69,"=0")/(16-COUNTBLANK('Datos Curso'!$C$20:$C$35))))</f>
        <v>0</v>
      </c>
      <c r="AF69" s="144">
        <f t="shared" si="14"/>
        <v>1</v>
      </c>
    </row>
    <row r="70" spans="1:32" ht="32.25" customHeight="1" x14ac:dyDescent="0.25">
      <c r="A70" s="3"/>
      <c r="B70" s="444"/>
      <c r="C70" s="446" t="str">
        <f>Indicadores!B73</f>
        <v>GRUPOS HUMANOS, SUS FORMAS DE VIDA Y ACONTECIMIENTOS RELEVANTES</v>
      </c>
      <c r="D70" s="447"/>
      <c r="E70" s="452" t="str">
        <f>Indicadores!E73</f>
        <v xml:space="preserve">CONOCIMIENTO DEL 
ENTORNO SOCIAL
</v>
      </c>
      <c r="F70" s="242" t="str">
        <f>Indicadores!F73</f>
        <v>Menciona algunos he ch os significativos propio s de su familia y comunidad. Por ejemplo, cuando nace un hermano(a).</v>
      </c>
      <c r="G70" s="139">
        <v>3</v>
      </c>
      <c r="H70" s="139">
        <v>3</v>
      </c>
      <c r="I70" s="139">
        <v>3</v>
      </c>
      <c r="J70" s="139">
        <v>2</v>
      </c>
      <c r="K70" s="317">
        <v>2</v>
      </c>
      <c r="L70" s="317">
        <v>2</v>
      </c>
      <c r="M70" s="317">
        <v>3</v>
      </c>
      <c r="N70" s="317">
        <v>3</v>
      </c>
      <c r="O70" s="317">
        <v>2</v>
      </c>
      <c r="P70" s="317"/>
      <c r="Q70" s="317"/>
      <c r="R70" s="317"/>
      <c r="S70" s="317"/>
      <c r="T70" s="317"/>
      <c r="U70" s="317"/>
      <c r="V70" s="317"/>
      <c r="W70" s="227">
        <f t="shared" si="10"/>
        <v>5</v>
      </c>
      <c r="X70" s="20">
        <f t="shared" si="11"/>
        <v>4</v>
      </c>
      <c r="Y70" s="41">
        <f t="shared" si="12"/>
        <v>0</v>
      </c>
      <c r="Z70" s="21">
        <f t="shared" si="13"/>
        <v>0</v>
      </c>
      <c r="AA70" s="244"/>
      <c r="AB70" s="23">
        <f>IF(ISERROR(COUNTIF($G70:$V70,"=3")/(16-(COUNTBLANK('Datos Curso'!$C$20:$C$35)))),"",(COUNTIF($G70:$V70,"=3")/(16-(COUNTBLANK('Datos Curso'!$C$20:$C$35)))))</f>
        <v>0.55555555555555558</v>
      </c>
      <c r="AC70" s="24">
        <f>IF(ISERROR(COUNTIF($G70:$V70,"=2")/(16-COUNTBLANK('Datos Curso'!$C$20:$C$35))),"",(COUNTIF($G70:$V70,"=2")/(16-COUNTBLANK('Datos Curso'!$C$20:$C$35))))</f>
        <v>0.44444444444444442</v>
      </c>
      <c r="AD70" s="25">
        <f>IF(ISERROR(COUNTIF($G70:$V70,"=1")/(16-COUNTBLANK('Datos Curso'!$C$20:$C$35))), "",(COUNTIF($G70:$V70,"=1")/(16-COUNTBLANK('Datos Curso'!$C$20:$C$35))))</f>
        <v>0</v>
      </c>
      <c r="AE70" s="229">
        <f>IF(ISERROR(COUNTIF($G70:$V70,"=0")/(16-COUNTBLANK('Datos Curso'!$C$20:$C$35))), "",(COUNTIF($G70:$V70,"=0")/(16-COUNTBLANK('Datos Curso'!$C$20:$C$35))))</f>
        <v>0</v>
      </c>
      <c r="AF70" s="140">
        <f t="shared" si="14"/>
        <v>1</v>
      </c>
    </row>
    <row r="71" spans="1:32" ht="38.25" x14ac:dyDescent="0.25">
      <c r="A71" s="3"/>
      <c r="B71" s="444"/>
      <c r="C71" s="448"/>
      <c r="D71" s="449"/>
      <c r="E71" s="453"/>
      <c r="F71" s="241" t="str">
        <f>Indicadores!F74</f>
        <v>Menciona la utilidad que tienen algunos aparatos electrónicos (como radio, televisor, teléfono, computador) y utiliza algunas de sus funciones.</v>
      </c>
      <c r="G71" s="142">
        <v>3</v>
      </c>
      <c r="H71" s="142">
        <v>3</v>
      </c>
      <c r="I71" s="142">
        <v>2</v>
      </c>
      <c r="J71" s="142">
        <v>2</v>
      </c>
      <c r="K71" s="318">
        <v>1</v>
      </c>
      <c r="L71" s="318">
        <v>1</v>
      </c>
      <c r="M71" s="318">
        <v>2</v>
      </c>
      <c r="N71" s="318">
        <v>3</v>
      </c>
      <c r="O71" s="318">
        <v>2</v>
      </c>
      <c r="P71" s="318"/>
      <c r="Q71" s="318"/>
      <c r="R71" s="318"/>
      <c r="S71" s="318"/>
      <c r="T71" s="318"/>
      <c r="U71" s="318"/>
      <c r="V71" s="318"/>
      <c r="W71" s="223">
        <f>COUNTIF($G71:$V71,"=3")</f>
        <v>3</v>
      </c>
      <c r="X71" s="42">
        <f>COUNTIF($G71:$V71,"=2")</f>
        <v>4</v>
      </c>
      <c r="Y71" s="43">
        <f>COUNTIF($G71:$V71,"=1")</f>
        <v>2</v>
      </c>
      <c r="Z71" s="44">
        <f>COUNTIF($G71:$V71,"=0")</f>
        <v>0</v>
      </c>
      <c r="AA71" s="244"/>
      <c r="AB71" s="27">
        <f>IF(ISERROR(COUNTIF($G71:$V71,"=3")/(16-(COUNTBLANK('Datos Curso'!$C$20:$C$35)))),"",(COUNTIF($G71:$V71,"=3")/(16-(COUNTBLANK('Datos Curso'!$C$20:$C$35)))))</f>
        <v>0.33333333333333331</v>
      </c>
      <c r="AC71" s="28">
        <f>IF(ISERROR(COUNTIF($G71:$V71,"=2")/(16-COUNTBLANK('Datos Curso'!$C$20:$C$35))),"",(COUNTIF($G71:$V71,"=2")/(16-COUNTBLANK('Datos Curso'!$C$20:$C$35))))</f>
        <v>0.44444444444444442</v>
      </c>
      <c r="AD71" s="29">
        <f>IF(ISERROR(COUNTIF($G71:$V71,"=1")/(16-COUNTBLANK('Datos Curso'!$C$20:$C$35))), "",(COUNTIF($G71:$V71,"=1")/(16-COUNTBLANK('Datos Curso'!$C$20:$C$35))))</f>
        <v>0.22222222222222221</v>
      </c>
      <c r="AE71" s="225">
        <f>IF(ISERROR(COUNTIF($G71:$V71,"=0")/(16-COUNTBLANK('Datos Curso'!$C$20:$C$35))), "",(COUNTIF($G71:$V71,"=0")/(16-COUNTBLANK('Datos Curso'!$C$20:$C$35))))</f>
        <v>0</v>
      </c>
      <c r="AF71" s="141">
        <f t="shared" si="14"/>
        <v>0.99999999999999989</v>
      </c>
    </row>
    <row r="72" spans="1:32" ht="25.5" x14ac:dyDescent="0.25">
      <c r="A72" s="3"/>
      <c r="B72" s="444"/>
      <c r="C72" s="448"/>
      <c r="D72" s="449"/>
      <c r="E72" s="453"/>
      <c r="F72" s="241" t="str">
        <f>Indicadores!F75</f>
        <v>Menciona o indica algunas características propias de localidades del campo y la ciudad.</v>
      </c>
      <c r="G72" s="142">
        <v>3</v>
      </c>
      <c r="H72" s="142">
        <v>2</v>
      </c>
      <c r="I72" s="142">
        <v>1</v>
      </c>
      <c r="J72" s="142">
        <v>2</v>
      </c>
      <c r="K72" s="318">
        <v>2</v>
      </c>
      <c r="L72" s="318">
        <v>1</v>
      </c>
      <c r="M72" s="318">
        <v>3</v>
      </c>
      <c r="N72" s="318">
        <v>2</v>
      </c>
      <c r="O72" s="318">
        <v>3</v>
      </c>
      <c r="P72" s="318"/>
      <c r="Q72" s="318"/>
      <c r="R72" s="318"/>
      <c r="S72" s="318"/>
      <c r="T72" s="318"/>
      <c r="U72" s="318"/>
      <c r="V72" s="318"/>
      <c r="W72" s="223">
        <f t="shared" ref="W72:W74" si="15">COUNTIF($G72:$V72,"=3")</f>
        <v>3</v>
      </c>
      <c r="X72" s="42">
        <f t="shared" ref="X72:X74" si="16">COUNTIF($G72:$V72,"=2")</f>
        <v>4</v>
      </c>
      <c r="Y72" s="43">
        <f t="shared" ref="Y72:Y74" si="17">COUNTIF($G72:$V72,"=1")</f>
        <v>2</v>
      </c>
      <c r="Z72" s="44">
        <f t="shared" ref="Z72:Z74" si="18">COUNTIF($G72:$V72,"=0")</f>
        <v>0</v>
      </c>
      <c r="AA72" s="244"/>
      <c r="AB72" s="27">
        <f>IF(ISERROR(COUNTIF($G72:$V72,"=3")/(16-(COUNTBLANK('Datos Curso'!$C$20:$C$35)))),"",(COUNTIF($G72:$V72,"=3")/(16-(COUNTBLANK('Datos Curso'!$C$20:$C$35)))))</f>
        <v>0.33333333333333331</v>
      </c>
      <c r="AC72" s="28">
        <f>IF(ISERROR(COUNTIF($G72:$V72,"=2")/(16-COUNTBLANK('Datos Curso'!$C$20:$C$35))),"",(COUNTIF($G72:$V72,"=2")/(16-COUNTBLANK('Datos Curso'!$C$20:$C$35))))</f>
        <v>0.44444444444444442</v>
      </c>
      <c r="AD72" s="29">
        <f>IF(ISERROR(COUNTIF($G72:$V72,"=1")/(16-COUNTBLANK('Datos Curso'!$C$20:$C$35))), "",(COUNTIF($G72:$V72,"=1")/(16-COUNTBLANK('Datos Curso'!$C$20:$C$35))))</f>
        <v>0.22222222222222221</v>
      </c>
      <c r="AE72" s="225">
        <f>IF(ISERROR(COUNTIF($G72:$V72,"=0")/(16-COUNTBLANK('Datos Curso'!$C$20:$C$35))), "",(COUNTIF($G72:$V72,"=0")/(16-COUNTBLANK('Datos Curso'!$C$20:$C$35))))</f>
        <v>0</v>
      </c>
      <c r="AF72" s="141">
        <f t="shared" si="14"/>
        <v>0.99999999999999989</v>
      </c>
    </row>
    <row r="73" spans="1:32" ht="39" thickBot="1" x14ac:dyDescent="0.3">
      <c r="A73" s="3"/>
      <c r="B73" s="444"/>
      <c r="C73" s="448"/>
      <c r="D73" s="449"/>
      <c r="E73" s="454"/>
      <c r="F73" s="243" t="str">
        <f>Indicadores!F76</f>
        <v>Comenta algunas características de conmemoraciones mundiales y nacionales. Por ejemplo, “en el 18 de septiembre se baila cueca y se comen empanadas”.</v>
      </c>
      <c r="G73" s="143">
        <v>3</v>
      </c>
      <c r="H73" s="143">
        <v>3</v>
      </c>
      <c r="I73" s="143">
        <v>3</v>
      </c>
      <c r="J73" s="143">
        <v>2</v>
      </c>
      <c r="K73" s="319">
        <v>2</v>
      </c>
      <c r="L73" s="319">
        <v>3</v>
      </c>
      <c r="M73" s="319">
        <v>2</v>
      </c>
      <c r="N73" s="319">
        <v>3</v>
      </c>
      <c r="O73" s="319">
        <v>1</v>
      </c>
      <c r="P73" s="319"/>
      <c r="Q73" s="319"/>
      <c r="R73" s="319"/>
      <c r="S73" s="319"/>
      <c r="T73" s="319"/>
      <c r="U73" s="319"/>
      <c r="V73" s="319"/>
      <c r="W73" s="228">
        <f t="shared" si="15"/>
        <v>5</v>
      </c>
      <c r="X73" s="45">
        <f t="shared" si="16"/>
        <v>3</v>
      </c>
      <c r="Y73" s="46">
        <f t="shared" si="17"/>
        <v>1</v>
      </c>
      <c r="Z73" s="47">
        <f t="shared" si="18"/>
        <v>0</v>
      </c>
      <c r="AA73" s="244"/>
      <c r="AB73" s="31">
        <f>IF(ISERROR(COUNTIF($G73:$V73,"=3")/(16-(COUNTBLANK('Datos Curso'!$C$20:$C$35)))),"",(COUNTIF($G73:$V73,"=3")/(16-(COUNTBLANK('Datos Curso'!$C$20:$C$35)))))</f>
        <v>0.55555555555555558</v>
      </c>
      <c r="AC73" s="32">
        <f>IF(ISERROR(COUNTIF($G73:$V73,"=2")/(16-COUNTBLANK('Datos Curso'!$C$20:$C$35))),"",(COUNTIF($G73:$V73,"=2")/(16-COUNTBLANK('Datos Curso'!$C$20:$C$35))))</f>
        <v>0.33333333333333331</v>
      </c>
      <c r="AD73" s="33">
        <f>IF(ISERROR(COUNTIF($G73:$V73,"=1")/(16-COUNTBLANK('Datos Curso'!$C$20:$C$35))), "",(COUNTIF($G73:$V73,"=1")/(16-COUNTBLANK('Datos Curso'!$C$20:$C$35))))</f>
        <v>0.1111111111111111</v>
      </c>
      <c r="AE73" s="230">
        <f>IF(ISERROR(COUNTIF($G73:$V73,"=0")/(16-COUNTBLANK('Datos Curso'!$C$20:$C$35))), "",(COUNTIF($G73:$V73,"=0")/(16-COUNTBLANK('Datos Curso'!$C$20:$C$35))))</f>
        <v>0</v>
      </c>
      <c r="AF73" s="144">
        <f t="shared" si="14"/>
        <v>1</v>
      </c>
    </row>
    <row r="74" spans="1:32" ht="26.25" customHeight="1" x14ac:dyDescent="0.25">
      <c r="A74" s="3"/>
      <c r="B74" s="444"/>
      <c r="C74" s="448"/>
      <c r="D74" s="449"/>
      <c r="E74" s="446" t="str">
        <f>Indicadores!E77</f>
        <v xml:space="preserve">RELACIONES
LOGICO-MATEMATI
CAS  Y CUANTIFICA
CIÓN
</v>
      </c>
      <c r="F74" s="242" t="str">
        <f>Indicadores!F77</f>
        <v>Dice si un objeto está dentro o fuera , adelante o atrás, y cerca o lejos, de acuerdo a un punto concreto de referencia.</v>
      </c>
      <c r="G74" s="139">
        <v>3</v>
      </c>
      <c r="H74" s="139">
        <v>2</v>
      </c>
      <c r="I74" s="139">
        <v>3</v>
      </c>
      <c r="J74" s="139">
        <v>2</v>
      </c>
      <c r="K74" s="317">
        <v>3</v>
      </c>
      <c r="L74" s="317">
        <v>2</v>
      </c>
      <c r="M74" s="317">
        <v>1</v>
      </c>
      <c r="N74" s="317">
        <v>1</v>
      </c>
      <c r="O74" s="317">
        <v>1</v>
      </c>
      <c r="P74" s="317"/>
      <c r="Q74" s="317"/>
      <c r="R74" s="317"/>
      <c r="S74" s="317"/>
      <c r="T74" s="317"/>
      <c r="U74" s="317"/>
      <c r="V74" s="317"/>
      <c r="W74" s="227">
        <f t="shared" si="15"/>
        <v>3</v>
      </c>
      <c r="X74" s="20">
        <f t="shared" si="16"/>
        <v>3</v>
      </c>
      <c r="Y74" s="41">
        <f t="shared" si="17"/>
        <v>3</v>
      </c>
      <c r="Z74" s="21">
        <f t="shared" si="18"/>
        <v>0</v>
      </c>
      <c r="AA74" s="244"/>
      <c r="AB74" s="23">
        <f>IF(ISERROR(COUNTIF($G74:$V74,"=3")/(16-(COUNTBLANK('Datos Curso'!$C$20:$C$35)))),"",(COUNTIF($G74:$V74,"=3")/(16-(COUNTBLANK('Datos Curso'!$C$20:$C$35)))))</f>
        <v>0.33333333333333331</v>
      </c>
      <c r="AC74" s="24">
        <f>IF(ISERROR(COUNTIF($G74:$V74,"=2")/(16-COUNTBLANK('Datos Curso'!$C$20:$C$35))),"",(COUNTIF($G74:$V74,"=2")/(16-COUNTBLANK('Datos Curso'!$C$20:$C$35))))</f>
        <v>0.33333333333333331</v>
      </c>
      <c r="AD74" s="25">
        <f>IF(ISERROR(COUNTIF($G74:$V74,"=1")/(16-COUNTBLANK('Datos Curso'!$C$20:$C$35))), "",(COUNTIF($G74:$V74,"=1")/(16-COUNTBLANK('Datos Curso'!$C$20:$C$35))))</f>
        <v>0.33333333333333331</v>
      </c>
      <c r="AE74" s="229">
        <f>IF(ISERROR(COUNTIF($G74:$V74,"=0")/(16-COUNTBLANK('Datos Curso'!$C$20:$C$35))), "",(COUNTIF($G74:$V74,"=0")/(16-COUNTBLANK('Datos Curso'!$C$20:$C$35))))</f>
        <v>0</v>
      </c>
      <c r="AF74" s="140">
        <f t="shared" si="14"/>
        <v>1</v>
      </c>
    </row>
    <row r="75" spans="1:32" ht="25.5" x14ac:dyDescent="0.25">
      <c r="A75" s="3"/>
      <c r="B75" s="444"/>
      <c r="C75" s="448"/>
      <c r="D75" s="449"/>
      <c r="E75" s="448"/>
      <c r="F75" s="241" t="str">
        <f>Indicadores!F78</f>
        <v xml:space="preserve">Agrupa elementos con 2 características comunes y ordena al menos 4 elementos de acuerdo a su longitud, sin ensayo y error. </v>
      </c>
      <c r="G75" s="142">
        <v>3</v>
      </c>
      <c r="H75" s="142">
        <v>3</v>
      </c>
      <c r="I75" s="142">
        <v>3</v>
      </c>
      <c r="J75" s="142">
        <v>2</v>
      </c>
      <c r="K75" s="318">
        <v>2</v>
      </c>
      <c r="L75" s="318">
        <v>2</v>
      </c>
      <c r="M75" s="318">
        <v>2</v>
      </c>
      <c r="N75" s="318">
        <v>1</v>
      </c>
      <c r="O75" s="318">
        <v>1</v>
      </c>
      <c r="P75" s="318"/>
      <c r="Q75" s="318"/>
      <c r="R75" s="318"/>
      <c r="S75" s="318"/>
      <c r="T75" s="318"/>
      <c r="U75" s="318"/>
      <c r="V75" s="318"/>
      <c r="W75" s="223">
        <f>COUNTIF($G75:$V75,"=3")</f>
        <v>3</v>
      </c>
      <c r="X75" s="42">
        <f>COUNTIF($G75:$V75,"=2")</f>
        <v>4</v>
      </c>
      <c r="Y75" s="43">
        <f>COUNTIF($G75:$V75,"=1")</f>
        <v>2</v>
      </c>
      <c r="Z75" s="44">
        <f>COUNTIF($G75:$V75,"=0")</f>
        <v>0</v>
      </c>
      <c r="AA75" s="244"/>
      <c r="AB75" s="27">
        <f>IF(ISERROR(COUNTIF($G75:$V75,"=3")/(16-(COUNTBLANK('Datos Curso'!$C$20:$C$35)))),"",(COUNTIF($G75:$V75,"=3")/(16-(COUNTBLANK('Datos Curso'!$C$20:$C$35)))))</f>
        <v>0.33333333333333331</v>
      </c>
      <c r="AC75" s="28">
        <f>IF(ISERROR(COUNTIF($G75:$V75,"=2")/(16-COUNTBLANK('Datos Curso'!$C$20:$C$35))),"",(COUNTIF($G75:$V75,"=2")/(16-COUNTBLANK('Datos Curso'!$C$20:$C$35))))</f>
        <v>0.44444444444444442</v>
      </c>
      <c r="AD75" s="29">
        <f>IF(ISERROR(COUNTIF($G75:$V75,"=1")/(16-COUNTBLANK('Datos Curso'!$C$20:$C$35))), "",(COUNTIF($G75:$V75,"=1")/(16-COUNTBLANK('Datos Curso'!$C$20:$C$35))))</f>
        <v>0.22222222222222221</v>
      </c>
      <c r="AE75" s="225">
        <f>IF(ISERROR(COUNTIF($G75:$V75,"=0")/(16-COUNTBLANK('Datos Curso'!$C$20:$C$35))), "",(COUNTIF($G75:$V75,"=0")/(16-COUNTBLANK('Datos Curso'!$C$20:$C$35))))</f>
        <v>0</v>
      </c>
      <c r="AF75" s="141">
        <f t="shared" si="14"/>
        <v>0.99999999999999989</v>
      </c>
    </row>
    <row r="76" spans="1:32" ht="38.25" x14ac:dyDescent="0.25">
      <c r="A76" s="3"/>
      <c r="B76" s="444"/>
      <c r="C76" s="448"/>
      <c r="D76" s="449"/>
      <c r="E76" s="448"/>
      <c r="F76" s="241" t="str">
        <f>Indicadores!F79</f>
        <v xml:space="preserve">Continúa un patrón formado por un objeto que cambia en una de sus características. Por ejemplo, hace brochetas con patrones de frutas, ordenando una uva verde y luego una morada. </v>
      </c>
      <c r="G76" s="142">
        <v>3</v>
      </c>
      <c r="H76" s="142">
        <v>3</v>
      </c>
      <c r="I76" s="142">
        <v>3</v>
      </c>
      <c r="J76" s="142">
        <v>2</v>
      </c>
      <c r="K76" s="318">
        <v>2</v>
      </c>
      <c r="L76" s="318">
        <v>2</v>
      </c>
      <c r="M76" s="318">
        <v>1</v>
      </c>
      <c r="N76" s="318">
        <v>1</v>
      </c>
      <c r="O76" s="318">
        <v>2</v>
      </c>
      <c r="P76" s="318"/>
      <c r="Q76" s="318"/>
      <c r="R76" s="318"/>
      <c r="S76" s="318"/>
      <c r="T76" s="318"/>
      <c r="U76" s="318"/>
      <c r="V76" s="318"/>
      <c r="W76" s="223">
        <f t="shared" ref="W76:W82" si="19">COUNTIF($G76:$V76,"=3")</f>
        <v>3</v>
      </c>
      <c r="X76" s="42">
        <f t="shared" ref="X76:X82" si="20">COUNTIF($G76:$V76,"=2")</f>
        <v>4</v>
      </c>
      <c r="Y76" s="43">
        <f t="shared" ref="Y76:Y82" si="21">COUNTIF($G76:$V76,"=1")</f>
        <v>2</v>
      </c>
      <c r="Z76" s="44">
        <f t="shared" ref="Z76:Z82" si="22">COUNTIF($G76:$V76,"=0")</f>
        <v>0</v>
      </c>
      <c r="AA76" s="244"/>
      <c r="AB76" s="27">
        <f>IF(ISERROR(COUNTIF($G76:$V76,"=3")/(16-(COUNTBLANK('Datos Curso'!$C$20:$C$35)))),"",(COUNTIF($G76:$V76,"=3")/(16-(COUNTBLANK('Datos Curso'!$C$20:$C$35)))))</f>
        <v>0.33333333333333331</v>
      </c>
      <c r="AC76" s="28">
        <f>IF(ISERROR(COUNTIF($G76:$V76,"=2")/(16-COUNTBLANK('Datos Curso'!$C$20:$C$35))),"",(COUNTIF($G76:$V76,"=2")/(16-COUNTBLANK('Datos Curso'!$C$20:$C$35))))</f>
        <v>0.44444444444444442</v>
      </c>
      <c r="AD76" s="29">
        <f>IF(ISERROR(COUNTIF($G76:$V76,"=1")/(16-COUNTBLANK('Datos Curso'!$C$20:$C$35))), "",(COUNTIF($G76:$V76,"=1")/(16-COUNTBLANK('Datos Curso'!$C$20:$C$35))))</f>
        <v>0.22222222222222221</v>
      </c>
      <c r="AE76" s="225">
        <f>IF(ISERROR(COUNTIF($G76:$V76,"=0")/(16-COUNTBLANK('Datos Curso'!$C$20:$C$35))), "",(COUNTIF($G76:$V76,"=0")/(16-COUNTBLANK('Datos Curso'!$C$20:$C$35))))</f>
        <v>0</v>
      </c>
      <c r="AF76" s="141">
        <f t="shared" si="14"/>
        <v>0.99999999999999989</v>
      </c>
    </row>
    <row r="77" spans="1:32" ht="38.25" x14ac:dyDescent="0.25">
      <c r="A77" s="3"/>
      <c r="B77" s="444"/>
      <c r="C77" s="448"/>
      <c r="D77" s="449"/>
      <c r="E77" s="448"/>
      <c r="F77" s="241" t="str">
        <f>Indicadores!F80</f>
        <v xml:space="preserve">Menciona los conceptos de orientación espacial “hoy” y “mañana” y, los conceptos de frecuencia “siempre”, “a veces”, “nunca”, de acuerdo a la temporalidad de las situaciones. </v>
      </c>
      <c r="G77" s="142">
        <v>2</v>
      </c>
      <c r="H77" s="142">
        <v>2</v>
      </c>
      <c r="I77" s="142">
        <v>3</v>
      </c>
      <c r="J77" s="142">
        <v>3</v>
      </c>
      <c r="K77" s="318">
        <v>2</v>
      </c>
      <c r="L77" s="318">
        <v>1</v>
      </c>
      <c r="M77" s="318">
        <v>2</v>
      </c>
      <c r="N77" s="318">
        <v>3</v>
      </c>
      <c r="O77" s="318">
        <v>2</v>
      </c>
      <c r="P77" s="318"/>
      <c r="Q77" s="318"/>
      <c r="R77" s="318"/>
      <c r="S77" s="318"/>
      <c r="T77" s="318"/>
      <c r="U77" s="318"/>
      <c r="V77" s="318"/>
      <c r="W77" s="223">
        <f t="shared" si="19"/>
        <v>3</v>
      </c>
      <c r="X77" s="42">
        <f t="shared" si="20"/>
        <v>5</v>
      </c>
      <c r="Y77" s="43">
        <f t="shared" si="21"/>
        <v>1</v>
      </c>
      <c r="Z77" s="44">
        <f t="shared" si="22"/>
        <v>0</v>
      </c>
      <c r="AA77" s="244"/>
      <c r="AB77" s="27">
        <f>IF(ISERROR(COUNTIF($G77:$V77,"=3")/(16-(COUNTBLANK('Datos Curso'!$C$20:$C$35)))),"",(COUNTIF($G77:$V77,"=3")/(16-(COUNTBLANK('Datos Curso'!$C$20:$C$35)))))</f>
        <v>0.33333333333333331</v>
      </c>
      <c r="AC77" s="28">
        <f>IF(ISERROR(COUNTIF($G77:$V77,"=2")/(16-COUNTBLANK('Datos Curso'!$C$20:$C$35))),"",(COUNTIF($G77:$V77,"=2")/(16-COUNTBLANK('Datos Curso'!$C$20:$C$35))))</f>
        <v>0.55555555555555558</v>
      </c>
      <c r="AD77" s="29">
        <f>IF(ISERROR(COUNTIF($G77:$V77,"=1")/(16-COUNTBLANK('Datos Curso'!$C$20:$C$35))), "",(COUNTIF($G77:$V77,"=1")/(16-COUNTBLANK('Datos Curso'!$C$20:$C$35))))</f>
        <v>0.1111111111111111</v>
      </c>
      <c r="AE77" s="225">
        <f>IF(ISERROR(COUNTIF($G77:$V77,"=0")/(16-COUNTBLANK('Datos Curso'!$C$20:$C$35))), "",(COUNTIF($G77:$V77,"=0")/(16-COUNTBLANK('Datos Curso'!$C$20:$C$35))))</f>
        <v>0</v>
      </c>
      <c r="AF77" s="141">
        <f t="shared" si="14"/>
        <v>1</v>
      </c>
    </row>
    <row r="78" spans="1:32" ht="25.5" x14ac:dyDescent="0.25">
      <c r="A78" s="3"/>
      <c r="B78" s="444"/>
      <c r="C78" s="448"/>
      <c r="D78" s="449"/>
      <c r="E78" s="448"/>
      <c r="F78" s="241" t="str">
        <f>Indicadores!F81</f>
        <v xml:space="preserve">Nombra los pasos o acciones que realizó para resolver un problema práctico. </v>
      </c>
      <c r="G78" s="142">
        <v>3</v>
      </c>
      <c r="H78" s="142">
        <v>2</v>
      </c>
      <c r="I78" s="142">
        <v>1</v>
      </c>
      <c r="J78" s="142">
        <v>3</v>
      </c>
      <c r="K78" s="318">
        <v>2</v>
      </c>
      <c r="L78" s="318">
        <v>1</v>
      </c>
      <c r="M78" s="318">
        <v>3</v>
      </c>
      <c r="N78" s="318">
        <v>2</v>
      </c>
      <c r="O78" s="318">
        <v>1</v>
      </c>
      <c r="P78" s="318"/>
      <c r="Q78" s="318"/>
      <c r="R78" s="318"/>
      <c r="S78" s="318"/>
      <c r="T78" s="318"/>
      <c r="U78" s="318"/>
      <c r="V78" s="318"/>
      <c r="W78" s="223">
        <f t="shared" si="19"/>
        <v>3</v>
      </c>
      <c r="X78" s="42">
        <f t="shared" si="20"/>
        <v>3</v>
      </c>
      <c r="Y78" s="43">
        <f t="shared" si="21"/>
        <v>3</v>
      </c>
      <c r="Z78" s="44">
        <f t="shared" si="22"/>
        <v>0</v>
      </c>
      <c r="AA78" s="244"/>
      <c r="AB78" s="27">
        <f>IF(ISERROR(COUNTIF($G78:$V78,"=3")/(16-(COUNTBLANK('Datos Curso'!$C$20:$C$35)))),"",(COUNTIF($G78:$V78,"=3")/(16-(COUNTBLANK('Datos Curso'!$C$20:$C$35)))))</f>
        <v>0.33333333333333331</v>
      </c>
      <c r="AC78" s="28">
        <f>IF(ISERROR(COUNTIF($G78:$V78,"=2")/(16-COUNTBLANK('Datos Curso'!$C$20:$C$35))),"",(COUNTIF($G78:$V78,"=2")/(16-COUNTBLANK('Datos Curso'!$C$20:$C$35))))</f>
        <v>0.33333333333333331</v>
      </c>
      <c r="AD78" s="29">
        <f>IF(ISERROR(COUNTIF($G78:$V78,"=1")/(16-COUNTBLANK('Datos Curso'!$C$20:$C$35))), "",(COUNTIF($G78:$V78,"=1")/(16-COUNTBLANK('Datos Curso'!$C$20:$C$35))))</f>
        <v>0.33333333333333331</v>
      </c>
      <c r="AE78" s="225">
        <f>IF(ISERROR(COUNTIF($G78:$V78,"=0")/(16-COUNTBLANK('Datos Curso'!$C$20:$C$35))), "",(COUNTIF($G78:$V78,"=0")/(16-COUNTBLANK('Datos Curso'!$C$20:$C$35))))</f>
        <v>0</v>
      </c>
      <c r="AF78" s="141">
        <f t="shared" si="14"/>
        <v>1</v>
      </c>
    </row>
    <row r="79" spans="1:32" ht="15.75" thickBot="1" x14ac:dyDescent="0.3">
      <c r="A79" s="3"/>
      <c r="B79" s="444"/>
      <c r="C79" s="448"/>
      <c r="D79" s="449"/>
      <c r="E79" s="450"/>
      <c r="F79" s="243" t="str">
        <f>Indicadores!F82</f>
        <v xml:space="preserve">Muestra su mano izquierda y derecha, según solicitud (NT2) </v>
      </c>
      <c r="G79" s="143">
        <v>3</v>
      </c>
      <c r="H79" s="143">
        <v>2</v>
      </c>
      <c r="I79" s="143">
        <v>3</v>
      </c>
      <c r="J79" s="143">
        <v>2</v>
      </c>
      <c r="K79" s="319">
        <v>2</v>
      </c>
      <c r="L79" s="319">
        <v>3</v>
      </c>
      <c r="M79" s="319">
        <v>3</v>
      </c>
      <c r="N79" s="319">
        <v>3</v>
      </c>
      <c r="O79" s="319">
        <v>1</v>
      </c>
      <c r="P79" s="319"/>
      <c r="Q79" s="319"/>
      <c r="R79" s="319"/>
      <c r="S79" s="319"/>
      <c r="T79" s="319"/>
      <c r="U79" s="319"/>
      <c r="V79" s="319"/>
      <c r="W79" s="228">
        <f t="shared" si="19"/>
        <v>5</v>
      </c>
      <c r="X79" s="45">
        <f t="shared" si="20"/>
        <v>3</v>
      </c>
      <c r="Y79" s="46">
        <f t="shared" si="21"/>
        <v>1</v>
      </c>
      <c r="Z79" s="47">
        <f t="shared" si="22"/>
        <v>0</v>
      </c>
      <c r="AA79" s="244"/>
      <c r="AB79" s="31">
        <f>IF(ISERROR(COUNTIF($G79:$V79,"=3")/(16-(COUNTBLANK('Datos Curso'!$C$20:$C$35)))),"",(COUNTIF($G79:$V79,"=3")/(16-(COUNTBLANK('Datos Curso'!$C$20:$C$35)))))</f>
        <v>0.55555555555555558</v>
      </c>
      <c r="AC79" s="32">
        <f>IF(ISERROR(COUNTIF($G79:$V79,"=2")/(16-COUNTBLANK('Datos Curso'!$C$20:$C$35))),"",(COUNTIF($G79:$V79,"=2")/(16-COUNTBLANK('Datos Curso'!$C$20:$C$35))))</f>
        <v>0.33333333333333331</v>
      </c>
      <c r="AD79" s="33">
        <f>IF(ISERROR(COUNTIF($G79:$V79,"=1")/(16-COUNTBLANK('Datos Curso'!$C$20:$C$35))), "",(COUNTIF($G79:$V79,"=1")/(16-COUNTBLANK('Datos Curso'!$C$20:$C$35))))</f>
        <v>0.1111111111111111</v>
      </c>
      <c r="AE79" s="230">
        <f>IF(ISERROR(COUNTIF($G79:$V79,"=0")/(16-COUNTBLANK('Datos Curso'!$C$20:$C$35))), "",(COUNTIF($G79:$V79,"=0")/(16-COUNTBLANK('Datos Curso'!$C$20:$C$35))))</f>
        <v>0</v>
      </c>
      <c r="AF79" s="144">
        <f t="shared" si="14"/>
        <v>1</v>
      </c>
    </row>
    <row r="80" spans="1:32" ht="35.25" customHeight="1" x14ac:dyDescent="0.25">
      <c r="A80" s="3"/>
      <c r="B80" s="444"/>
      <c r="C80" s="448"/>
      <c r="D80" s="449"/>
      <c r="E80" s="452" t="str">
        <f>Indicadores!E83</f>
        <v>CUANTIFICACION</v>
      </c>
      <c r="F80" s="242" t="str">
        <f>Indicadores!F83</f>
        <v>Utiliza los números para comparar cantidades de hasta 10 elementos.</v>
      </c>
      <c r="G80" s="139">
        <v>1</v>
      </c>
      <c r="H80" s="139">
        <v>1</v>
      </c>
      <c r="I80" s="139">
        <v>1</v>
      </c>
      <c r="J80" s="139">
        <v>1</v>
      </c>
      <c r="K80" s="317">
        <v>1</v>
      </c>
      <c r="L80" s="317">
        <v>1</v>
      </c>
      <c r="M80" s="317">
        <v>1</v>
      </c>
      <c r="N80" s="317">
        <v>1</v>
      </c>
      <c r="O80" s="317">
        <v>1</v>
      </c>
      <c r="P80" s="317"/>
      <c r="Q80" s="317"/>
      <c r="R80" s="317"/>
      <c r="S80" s="317"/>
      <c r="T80" s="317"/>
      <c r="U80" s="317"/>
      <c r="V80" s="317"/>
      <c r="W80" s="227">
        <f t="shared" si="19"/>
        <v>0</v>
      </c>
      <c r="X80" s="20">
        <f t="shared" si="20"/>
        <v>0</v>
      </c>
      <c r="Y80" s="41">
        <f t="shared" si="21"/>
        <v>9</v>
      </c>
      <c r="Z80" s="21">
        <f t="shared" si="22"/>
        <v>0</v>
      </c>
      <c r="AA80" s="244"/>
      <c r="AB80" s="23">
        <f>IF(ISERROR(COUNTIF($G80:$V80,"=3")/(16-(COUNTBLANK('Datos Curso'!$C$20:$C$35)))),"",(COUNTIF($G80:$V80,"=3")/(16-(COUNTBLANK('Datos Curso'!$C$20:$C$35)))))</f>
        <v>0</v>
      </c>
      <c r="AC80" s="24">
        <f>IF(ISERROR(COUNTIF($G80:$V80,"=2")/(16-COUNTBLANK('Datos Curso'!$C$20:$C$35))),"",(COUNTIF($G80:$V80,"=2")/(16-COUNTBLANK('Datos Curso'!$C$20:$C$35))))</f>
        <v>0</v>
      </c>
      <c r="AD80" s="25">
        <f>IF(ISERROR(COUNTIF($G80:$V80,"=1")/(16-COUNTBLANK('Datos Curso'!$C$20:$C$35))), "",(COUNTIF($G80:$V80,"=1")/(16-COUNTBLANK('Datos Curso'!$C$20:$C$35))))</f>
        <v>1</v>
      </c>
      <c r="AE80" s="229">
        <f>IF(ISERROR(COUNTIF($G80:$V80,"=0")/(16-COUNTBLANK('Datos Curso'!$C$20:$C$35))), "",(COUNTIF($G80:$V80,"=0")/(16-COUNTBLANK('Datos Curso'!$C$20:$C$35))))</f>
        <v>0</v>
      </c>
      <c r="AF80" s="140">
        <f t="shared" si="14"/>
        <v>1</v>
      </c>
    </row>
    <row r="81" spans="1:32" ht="25.5" x14ac:dyDescent="0.25">
      <c r="A81" s="3"/>
      <c r="B81" s="444"/>
      <c r="C81" s="448"/>
      <c r="D81" s="449"/>
      <c r="E81" s="453"/>
      <c r="F81" s="241" t="str">
        <f>Indicadores!F84</f>
        <v xml:space="preserve">Suma hasta 5 utilizando elementos concretos para resolver problemas simples. </v>
      </c>
      <c r="G81" s="142">
        <v>3</v>
      </c>
      <c r="H81" s="142">
        <v>3</v>
      </c>
      <c r="I81" s="142">
        <v>3</v>
      </c>
      <c r="J81" s="142">
        <v>3</v>
      </c>
      <c r="K81" s="318">
        <v>3</v>
      </c>
      <c r="L81" s="318">
        <v>3</v>
      </c>
      <c r="M81" s="318">
        <v>3</v>
      </c>
      <c r="N81" s="318">
        <v>3</v>
      </c>
      <c r="O81" s="318">
        <v>3</v>
      </c>
      <c r="P81" s="318"/>
      <c r="Q81" s="318"/>
      <c r="R81" s="318"/>
      <c r="S81" s="318"/>
      <c r="T81" s="318"/>
      <c r="U81" s="318"/>
      <c r="V81" s="318"/>
      <c r="W81" s="223">
        <f t="shared" si="19"/>
        <v>9</v>
      </c>
      <c r="X81" s="42">
        <f t="shared" si="20"/>
        <v>0</v>
      </c>
      <c r="Y81" s="43">
        <f t="shared" si="21"/>
        <v>0</v>
      </c>
      <c r="Z81" s="44">
        <f t="shared" si="22"/>
        <v>0</v>
      </c>
      <c r="AA81" s="244"/>
      <c r="AB81" s="27">
        <f>IF(ISERROR(COUNTIF($G81:$V81,"=3")/(16-(COUNTBLANK('Datos Curso'!$C$20:$C$35)))),"",(COUNTIF($G81:$V81,"=3")/(16-(COUNTBLANK('Datos Curso'!$C$20:$C$35)))))</f>
        <v>1</v>
      </c>
      <c r="AC81" s="28">
        <f>IF(ISERROR(COUNTIF($G81:$V81,"=2")/(16-COUNTBLANK('Datos Curso'!$C$20:$C$35))),"",(COUNTIF($G81:$V81,"=2")/(16-COUNTBLANK('Datos Curso'!$C$20:$C$35))))</f>
        <v>0</v>
      </c>
      <c r="AD81" s="29">
        <f>IF(ISERROR(COUNTIF($G81:$V81,"=1")/(16-COUNTBLANK('Datos Curso'!$C$20:$C$35))), "",(COUNTIF($G81:$V81,"=1")/(16-COUNTBLANK('Datos Curso'!$C$20:$C$35))))</f>
        <v>0</v>
      </c>
      <c r="AE81" s="225">
        <f>IF(ISERROR(COUNTIF($G81:$V81,"=0")/(16-COUNTBLANK('Datos Curso'!$C$20:$C$35))), "",(COUNTIF($G81:$V81,"=0")/(16-COUNTBLANK('Datos Curso'!$C$20:$C$35))))</f>
        <v>0</v>
      </c>
      <c r="AF81" s="141">
        <f t="shared" si="14"/>
        <v>1</v>
      </c>
    </row>
    <row r="82" spans="1:32" ht="26.25" thickBot="1" x14ac:dyDescent="0.3">
      <c r="A82" s="3"/>
      <c r="B82" s="445"/>
      <c r="C82" s="450"/>
      <c r="D82" s="451"/>
      <c r="E82" s="454"/>
      <c r="F82" s="243" t="str">
        <f>Indicadores!F85</f>
        <v>Escribe los números del 1 al 10, dibujando la cantidad de elementos correspondiente a cada uno de ellos.</v>
      </c>
      <c r="G82" s="143">
        <v>2</v>
      </c>
      <c r="H82" s="143">
        <v>3</v>
      </c>
      <c r="I82" s="143">
        <v>2</v>
      </c>
      <c r="J82" s="143">
        <v>3</v>
      </c>
      <c r="K82" s="319">
        <v>2</v>
      </c>
      <c r="L82" s="319">
        <v>1</v>
      </c>
      <c r="M82" s="319">
        <v>2</v>
      </c>
      <c r="N82" s="319">
        <v>1</v>
      </c>
      <c r="O82" s="319">
        <v>2</v>
      </c>
      <c r="P82" s="319"/>
      <c r="Q82" s="319"/>
      <c r="R82" s="319"/>
      <c r="S82" s="319"/>
      <c r="T82" s="319"/>
      <c r="U82" s="319"/>
      <c r="V82" s="319"/>
      <c r="W82" s="228">
        <f t="shared" si="19"/>
        <v>2</v>
      </c>
      <c r="X82" s="45">
        <f t="shared" si="20"/>
        <v>5</v>
      </c>
      <c r="Y82" s="46">
        <f t="shared" si="21"/>
        <v>2</v>
      </c>
      <c r="Z82" s="47">
        <f t="shared" si="22"/>
        <v>0</v>
      </c>
      <c r="AA82" s="244"/>
      <c r="AB82" s="31">
        <f>IF(ISERROR(COUNTIF($G82:$V82,"=3")/(16-(COUNTBLANK('Datos Curso'!$C$20:$C$35)))),"",(COUNTIF($G82:$V82,"=3")/(16-(COUNTBLANK('Datos Curso'!$C$20:$C$35)))))</f>
        <v>0.22222222222222221</v>
      </c>
      <c r="AC82" s="32">
        <f>IF(ISERROR(COUNTIF($G82:$V82,"=2")/(16-COUNTBLANK('Datos Curso'!$C$20:$C$35))),"",(COUNTIF($G82:$V82,"=2")/(16-COUNTBLANK('Datos Curso'!$C$20:$C$35))))</f>
        <v>0.55555555555555558</v>
      </c>
      <c r="AD82" s="33">
        <f>IF(ISERROR(COUNTIF($G82:$V82,"=1")/(16-COUNTBLANK('Datos Curso'!$C$20:$C$35))), "",(COUNTIF($G82:$V82,"=1")/(16-COUNTBLANK('Datos Curso'!$C$20:$C$35))))</f>
        <v>0.22222222222222221</v>
      </c>
      <c r="AE82" s="230">
        <f>IF(ISERROR(COUNTIF($G82:$V82,"=0")/(16-COUNTBLANK('Datos Curso'!$C$20:$C$35))), "",(COUNTIF($G82:$V82,"=0")/(16-COUNTBLANK('Datos Curso'!$C$20:$C$35))))</f>
        <v>0</v>
      </c>
      <c r="AF82" s="144">
        <f t="shared" si="14"/>
        <v>1</v>
      </c>
    </row>
    <row r="83" spans="1:32" ht="15.75" thickBot="1" x14ac:dyDescent="0.3">
      <c r="A83" s="3"/>
      <c r="B83" s="1"/>
      <c r="C83" s="1"/>
      <c r="D83" s="1"/>
      <c r="E83" s="1"/>
      <c r="F83" s="2"/>
      <c r="G83" s="1"/>
      <c r="H83" s="50"/>
      <c r="I83" s="1"/>
      <c r="J83" s="1"/>
      <c r="K83" s="1"/>
      <c r="L83" s="1"/>
      <c r="M83" s="1"/>
      <c r="N83" s="1"/>
      <c r="O83" s="1"/>
      <c r="P83" s="1"/>
      <c r="Q83" s="1"/>
      <c r="R83" s="1"/>
      <c r="S83" s="1"/>
      <c r="T83" s="1"/>
      <c r="U83" s="1"/>
      <c r="V83" s="1"/>
      <c r="W83" s="51"/>
      <c r="X83" s="51"/>
      <c r="Y83" s="51"/>
      <c r="Z83" s="51"/>
      <c r="AA83" s="3"/>
      <c r="AB83" s="51"/>
      <c r="AC83" s="51"/>
      <c r="AD83" s="51"/>
      <c r="AE83" s="51"/>
      <c r="AF83" s="3"/>
    </row>
    <row r="84" spans="1:32" x14ac:dyDescent="0.25">
      <c r="A84" s="3"/>
      <c r="B84" s="458" t="s">
        <v>21</v>
      </c>
      <c r="C84" s="461"/>
      <c r="D84" s="462"/>
      <c r="E84" s="462"/>
      <c r="F84" s="149" t="s">
        <v>6</v>
      </c>
      <c r="G84" s="19">
        <f>COUNTIF(G$12:G$37,"=3")</f>
        <v>0</v>
      </c>
      <c r="H84" s="19">
        <f t="shared" ref="H84:V84" si="23">COUNTIF(H$12:H$37,"=3")</f>
        <v>0</v>
      </c>
      <c r="I84" s="19">
        <f t="shared" si="23"/>
        <v>0</v>
      </c>
      <c r="J84" s="19">
        <f t="shared" si="23"/>
        <v>0</v>
      </c>
      <c r="K84" s="19">
        <f t="shared" si="23"/>
        <v>0</v>
      </c>
      <c r="L84" s="19">
        <f t="shared" si="23"/>
        <v>0</v>
      </c>
      <c r="M84" s="19">
        <f t="shared" si="23"/>
        <v>0</v>
      </c>
      <c r="N84" s="19">
        <f t="shared" si="23"/>
        <v>0</v>
      </c>
      <c r="O84" s="19">
        <f t="shared" si="23"/>
        <v>0</v>
      </c>
      <c r="P84" s="19">
        <f t="shared" si="23"/>
        <v>0</v>
      </c>
      <c r="Q84" s="19">
        <f t="shared" si="23"/>
        <v>0</v>
      </c>
      <c r="R84" s="19">
        <f t="shared" si="23"/>
        <v>0</v>
      </c>
      <c r="S84" s="19">
        <f t="shared" si="23"/>
        <v>0</v>
      </c>
      <c r="T84" s="19">
        <f t="shared" si="23"/>
        <v>0</v>
      </c>
      <c r="U84" s="19">
        <f t="shared" si="23"/>
        <v>0</v>
      </c>
      <c r="V84" s="19">
        <f t="shared" si="23"/>
        <v>0</v>
      </c>
      <c r="W84" s="51"/>
      <c r="X84" s="51"/>
      <c r="Y84" s="51"/>
      <c r="Z84" s="51"/>
      <c r="AA84" s="3"/>
      <c r="AB84" s="51"/>
      <c r="AC84" s="51"/>
      <c r="AD84" s="51"/>
      <c r="AE84" s="51"/>
      <c r="AF84" s="3"/>
    </row>
    <row r="85" spans="1:32" x14ac:dyDescent="0.25">
      <c r="A85" s="3"/>
      <c r="B85" s="459"/>
      <c r="C85" s="463"/>
      <c r="D85" s="464"/>
      <c r="E85" s="464"/>
      <c r="F85" s="150" t="s">
        <v>24</v>
      </c>
      <c r="G85" s="52">
        <f>COUNTIF(G$12:G$37,"=2")</f>
        <v>0</v>
      </c>
      <c r="H85" s="52">
        <f t="shared" ref="H85:V85" si="24">COUNTIF(H$12:H$37,"=2")</f>
        <v>0</v>
      </c>
      <c r="I85" s="52">
        <f t="shared" si="24"/>
        <v>0</v>
      </c>
      <c r="J85" s="52">
        <f t="shared" si="24"/>
        <v>0</v>
      </c>
      <c r="K85" s="52">
        <f t="shared" si="24"/>
        <v>0</v>
      </c>
      <c r="L85" s="52">
        <f t="shared" si="24"/>
        <v>0</v>
      </c>
      <c r="M85" s="52">
        <f t="shared" si="24"/>
        <v>0</v>
      </c>
      <c r="N85" s="52">
        <f t="shared" si="24"/>
        <v>0</v>
      </c>
      <c r="O85" s="52">
        <f t="shared" si="24"/>
        <v>0</v>
      </c>
      <c r="P85" s="52">
        <f t="shared" si="24"/>
        <v>0</v>
      </c>
      <c r="Q85" s="52">
        <f t="shared" si="24"/>
        <v>0</v>
      </c>
      <c r="R85" s="52">
        <f t="shared" si="24"/>
        <v>0</v>
      </c>
      <c r="S85" s="52">
        <f t="shared" si="24"/>
        <v>0</v>
      </c>
      <c r="T85" s="52">
        <f t="shared" si="24"/>
        <v>0</v>
      </c>
      <c r="U85" s="52">
        <f t="shared" si="24"/>
        <v>0</v>
      </c>
      <c r="V85" s="52">
        <f t="shared" si="24"/>
        <v>0</v>
      </c>
      <c r="W85" s="51"/>
      <c r="X85" s="51"/>
      <c r="Y85" s="51"/>
      <c r="Z85" s="51"/>
      <c r="AA85" s="3"/>
      <c r="AB85" s="51"/>
      <c r="AC85" s="51"/>
      <c r="AD85" s="51"/>
      <c r="AE85" s="51"/>
      <c r="AF85" s="3"/>
    </row>
    <row r="86" spans="1:32" x14ac:dyDescent="0.25">
      <c r="A86" s="3"/>
      <c r="B86" s="459"/>
      <c r="C86" s="463"/>
      <c r="D86" s="464"/>
      <c r="E86" s="464"/>
      <c r="F86" s="150" t="s">
        <v>8</v>
      </c>
      <c r="G86" s="53">
        <f>COUNTIF(G$12:G$37,"=1")</f>
        <v>1</v>
      </c>
      <c r="H86" s="53">
        <f t="shared" ref="H86:V86" si="25">COUNTIF(H$12:H$37,"=1")</f>
        <v>1</v>
      </c>
      <c r="I86" s="53">
        <f t="shared" si="25"/>
        <v>1</v>
      </c>
      <c r="J86" s="53">
        <f t="shared" si="25"/>
        <v>1</v>
      </c>
      <c r="K86" s="53">
        <f t="shared" si="25"/>
        <v>0</v>
      </c>
      <c r="L86" s="53">
        <f t="shared" si="25"/>
        <v>0</v>
      </c>
      <c r="M86" s="53">
        <f t="shared" si="25"/>
        <v>0</v>
      </c>
      <c r="N86" s="53">
        <f t="shared" si="25"/>
        <v>0</v>
      </c>
      <c r="O86" s="53">
        <f t="shared" si="25"/>
        <v>0</v>
      </c>
      <c r="P86" s="53">
        <f t="shared" si="25"/>
        <v>0</v>
      </c>
      <c r="Q86" s="53">
        <f t="shared" si="25"/>
        <v>0</v>
      </c>
      <c r="R86" s="53">
        <f t="shared" si="25"/>
        <v>0</v>
      </c>
      <c r="S86" s="53">
        <f t="shared" si="25"/>
        <v>0</v>
      </c>
      <c r="T86" s="53">
        <f t="shared" si="25"/>
        <v>0</v>
      </c>
      <c r="U86" s="53">
        <f t="shared" si="25"/>
        <v>0</v>
      </c>
      <c r="V86" s="53">
        <f t="shared" si="25"/>
        <v>0</v>
      </c>
      <c r="W86" s="51"/>
      <c r="X86" s="51"/>
      <c r="Y86" s="51"/>
      <c r="Z86" s="51"/>
      <c r="AA86" s="3"/>
      <c r="AB86" s="51"/>
      <c r="AC86" s="51"/>
      <c r="AD86" s="51"/>
      <c r="AE86" s="51"/>
      <c r="AF86" s="3"/>
    </row>
    <row r="87" spans="1:32" ht="15.75" thickBot="1" x14ac:dyDescent="0.3">
      <c r="A87" s="3"/>
      <c r="B87" s="459"/>
      <c r="C87" s="463"/>
      <c r="D87" s="464"/>
      <c r="E87" s="464"/>
      <c r="F87" s="151" t="s">
        <v>25</v>
      </c>
      <c r="G87" s="54">
        <f>COUNTIF(G$12:G$37,"=0")</f>
        <v>0</v>
      </c>
      <c r="H87" s="54">
        <f t="shared" ref="H87:V87" si="26">COUNTIF(H$12:H$37,"=0")</f>
        <v>0</v>
      </c>
      <c r="I87" s="54">
        <f t="shared" si="26"/>
        <v>0</v>
      </c>
      <c r="J87" s="54">
        <f t="shared" si="26"/>
        <v>0</v>
      </c>
      <c r="K87" s="54">
        <f t="shared" si="26"/>
        <v>0</v>
      </c>
      <c r="L87" s="54">
        <f t="shared" si="26"/>
        <v>0</v>
      </c>
      <c r="M87" s="54">
        <f t="shared" si="26"/>
        <v>0</v>
      </c>
      <c r="N87" s="54">
        <f t="shared" si="26"/>
        <v>0</v>
      </c>
      <c r="O87" s="54">
        <f t="shared" si="26"/>
        <v>0</v>
      </c>
      <c r="P87" s="54">
        <f t="shared" si="26"/>
        <v>0</v>
      </c>
      <c r="Q87" s="54">
        <f t="shared" si="26"/>
        <v>0</v>
      </c>
      <c r="R87" s="54">
        <f t="shared" si="26"/>
        <v>0</v>
      </c>
      <c r="S87" s="54">
        <f t="shared" si="26"/>
        <v>0</v>
      </c>
      <c r="T87" s="54">
        <f t="shared" si="26"/>
        <v>0</v>
      </c>
      <c r="U87" s="54">
        <f t="shared" si="26"/>
        <v>0</v>
      </c>
      <c r="V87" s="54">
        <f t="shared" si="26"/>
        <v>0</v>
      </c>
      <c r="W87" s="1"/>
      <c r="X87" s="1"/>
      <c r="Y87" s="1"/>
      <c r="Z87" s="1"/>
      <c r="AA87" s="3"/>
      <c r="AB87" s="1"/>
      <c r="AC87" s="1"/>
      <c r="AD87" s="1"/>
      <c r="AE87" s="1"/>
      <c r="AF87" s="3"/>
    </row>
    <row r="88" spans="1:32" ht="15.75" thickBot="1" x14ac:dyDescent="0.3">
      <c r="A88" s="3"/>
      <c r="B88" s="459"/>
      <c r="C88" s="463"/>
      <c r="D88" s="464"/>
      <c r="E88" s="464"/>
      <c r="F88" s="92"/>
      <c r="G88" s="92"/>
      <c r="H88" s="92"/>
      <c r="I88" s="92"/>
      <c r="J88" s="92"/>
      <c r="K88" s="92"/>
      <c r="L88" s="92"/>
      <c r="M88" s="92"/>
      <c r="N88" s="92"/>
      <c r="O88" s="92"/>
      <c r="P88" s="92"/>
      <c r="Q88" s="92"/>
      <c r="R88" s="92"/>
      <c r="S88" s="92"/>
      <c r="T88" s="92"/>
      <c r="U88" s="92"/>
      <c r="V88" s="93"/>
      <c r="W88" s="3"/>
      <c r="X88" s="3"/>
      <c r="Y88" s="3"/>
      <c r="Z88" s="3"/>
      <c r="AA88" s="3"/>
      <c r="AB88" s="3"/>
      <c r="AC88" s="3"/>
      <c r="AD88" s="3"/>
      <c r="AE88" s="3"/>
      <c r="AF88" s="3"/>
    </row>
    <row r="89" spans="1:32" x14ac:dyDescent="0.25">
      <c r="A89" s="3"/>
      <c r="B89" s="459"/>
      <c r="C89" s="463"/>
      <c r="D89" s="464"/>
      <c r="E89" s="464"/>
      <c r="F89" s="149" t="s">
        <v>10</v>
      </c>
      <c r="G89" s="55">
        <f>IF(ISERROR(COUNTIF(G$12:G$37,"=3")/(26-COUNTBLANK(Indicadores!$F$7:$F$32))),"",(COUNTIF(G$12:G$37,"=3")/(26-COUNTBLANK(Indicadores!$F$7:$F$32))))</f>
        <v>0</v>
      </c>
      <c r="H89" s="55">
        <f>IF(ISERROR(COUNTIF(H$12:H$37,"=3")/(26-COUNTBLANK(Indicadores!$F$7:$F$32))),"",(COUNTIF(H$12:H$37,"=3")/(26-COUNTBLANK(Indicadores!$F$7:$F$32))))</f>
        <v>0</v>
      </c>
      <c r="I89" s="55">
        <f>IF(ISERROR(COUNTIF(I$12:I$37,"=3")/(26-COUNTBLANK(Indicadores!$F$7:$F$32))),"",(COUNTIF(I$12:I$37,"=3")/(26-COUNTBLANK(Indicadores!$F$7:$F$32))))</f>
        <v>0</v>
      </c>
      <c r="J89" s="55">
        <f>IF(ISERROR(COUNTIF(J$12:J$37,"=3")/(26-COUNTBLANK(Indicadores!$F$7:$F$32))),"",(COUNTIF(J$12:J$37,"=3")/(26-COUNTBLANK(Indicadores!$F$7:$F$32))))</f>
        <v>0</v>
      </c>
      <c r="K89" s="55">
        <f>IF(ISERROR(COUNTIF(K$12:K$37,"=3")/(26-COUNTBLANK(Indicadores!$F$7:$F$32))),"",(COUNTIF(K$12:K$37,"=3")/(26-COUNTBLANK(Indicadores!$F$7:$F$32))))</f>
        <v>0</v>
      </c>
      <c r="L89" s="55">
        <f>IF(ISERROR(COUNTIF(L$12:L$37,"=3")/(26-COUNTBLANK(Indicadores!$F$7:$F$32))),"",(COUNTIF(L$12:L$37,"=3")/(26-COUNTBLANK(Indicadores!$F$7:$F$32))))</f>
        <v>0</v>
      </c>
      <c r="M89" s="55">
        <f>IF(ISERROR(COUNTIF(M$12:M$37,"=3")/(26-COUNTBLANK(Indicadores!$F$7:$F$32))),"",(COUNTIF(M$12:M$37,"=3")/(26-COUNTBLANK(Indicadores!$F$7:$F$32))))</f>
        <v>0</v>
      </c>
      <c r="N89" s="55">
        <f>IF(ISERROR(COUNTIF(N$12:N$37,"=3")/(26-COUNTBLANK(Indicadores!$F$7:$F$32))),"",(COUNTIF(N$12:N$37,"=3")/(26-COUNTBLANK(Indicadores!$F$7:$F$32))))</f>
        <v>0</v>
      </c>
      <c r="O89" s="55">
        <f>IF(ISERROR(COUNTIF(O$12:O$37,"=3")/(26-COUNTBLANK(Indicadores!$F$7:$F$32))),"",(COUNTIF(O$12:O$37,"=3")/(26-COUNTBLANK(Indicadores!$F$7:$F$32))))</f>
        <v>0</v>
      </c>
      <c r="P89" s="55">
        <f>IF(ISERROR(COUNTIF(P$12:P$37,"=3")/(26-COUNTBLANK(Indicadores!$F$7:$F$32))),"",(COUNTIF(P$12:P$37,"=3")/(26-COUNTBLANK(Indicadores!$F$7:$F$32))))</f>
        <v>0</v>
      </c>
      <c r="Q89" s="55">
        <f>IF(ISERROR(COUNTIF(Q$12:Q$37,"=3")/(26-COUNTBLANK(Indicadores!$F$7:$F$32))),"",(COUNTIF(Q$12:Q$37,"=3")/(26-COUNTBLANK(Indicadores!$F$7:$F$32))))</f>
        <v>0</v>
      </c>
      <c r="R89" s="55">
        <f>IF(ISERROR(COUNTIF(R$12:R$37,"=3")/(26-COUNTBLANK(Indicadores!$F$7:$F$32))),"",(COUNTIF(R$12:R$37,"=3")/(26-COUNTBLANK(Indicadores!$F$7:$F$32))))</f>
        <v>0</v>
      </c>
      <c r="S89" s="55">
        <f>IF(ISERROR(COUNTIF(S$12:S$37,"=3")/(26-COUNTBLANK(Indicadores!$F$7:$F$32))),"",(COUNTIF(S$12:S$37,"=3")/(26-COUNTBLANK(Indicadores!$F$7:$F$32))))</f>
        <v>0</v>
      </c>
      <c r="T89" s="55">
        <f>IF(ISERROR(COUNTIF(T$12:T$37,"=3")/(26-COUNTBLANK(Indicadores!$F$7:$F$32))),"",(COUNTIF(T$12:T$37,"=3")/(26-COUNTBLANK(Indicadores!$F$7:$F$32))))</f>
        <v>0</v>
      </c>
      <c r="U89" s="55">
        <f>IF(ISERROR(COUNTIF(U$12:U$37,"=3")/(26-COUNTBLANK(Indicadores!$F$7:$F$32))),"",(COUNTIF(U$12:U$37,"=3")/(26-COUNTBLANK(Indicadores!$F$7:$F$32))))</f>
        <v>0</v>
      </c>
      <c r="V89" s="55">
        <f>IF(ISERROR(COUNTIF(V$12:V$37,"=3")/(26-COUNTBLANK(Indicadores!$F$7:$F$32))),"",(COUNTIF(V$12:V$37,"=3")/(26-COUNTBLANK(Indicadores!$F$7:$F$32))))</f>
        <v>0</v>
      </c>
      <c r="W89" s="1"/>
      <c r="X89" s="3"/>
      <c r="Y89" s="1"/>
      <c r="Z89" s="1"/>
      <c r="AA89" s="3"/>
      <c r="AB89" s="1"/>
      <c r="AC89" s="1"/>
      <c r="AD89" s="1"/>
      <c r="AE89" s="1"/>
      <c r="AF89" s="3"/>
    </row>
    <row r="90" spans="1:32" x14ac:dyDescent="0.25">
      <c r="A90" s="3"/>
      <c r="B90" s="459"/>
      <c r="C90" s="463"/>
      <c r="D90" s="464"/>
      <c r="E90" s="464"/>
      <c r="F90" s="150" t="s">
        <v>11</v>
      </c>
      <c r="G90" s="56">
        <f>IF(ISERROR(COUNTIF(G$12:G$37,"=2")/(26-COUNTBLANK(Indicadores!$F$7:$F$32))),"",(COUNTIF(G$12:G$37,"=2")/(26-COUNTBLANK(Indicadores!$F$7:$F$32))))</f>
        <v>0</v>
      </c>
      <c r="H90" s="56">
        <f>IF(ISERROR(COUNTIF(H$12:H$37,"=2")/(26-COUNTBLANK(Indicadores!$F$7:$F$32))),"",(COUNTIF(H$12:H$37,"=2")/(26-COUNTBLANK(Indicadores!$F$7:$F$32))))</f>
        <v>0</v>
      </c>
      <c r="I90" s="56">
        <f>IF(ISERROR(COUNTIF(I$12:I$37,"=2")/(26-COUNTBLANK(Indicadores!$F$7:$F$32))),"",(COUNTIF(I$12:I$37,"=2")/(26-COUNTBLANK(Indicadores!$F$7:$F$32))))</f>
        <v>0</v>
      </c>
      <c r="J90" s="56">
        <f>IF(ISERROR(COUNTIF(J$12:J$37,"=2")/(26-COUNTBLANK(Indicadores!$F$7:$F$32))),"",(COUNTIF(J$12:J$37,"=2")/(26-COUNTBLANK(Indicadores!$F$7:$F$32))))</f>
        <v>0</v>
      </c>
      <c r="K90" s="56">
        <f>IF(ISERROR(COUNTIF(K$12:K$37,"=2")/(26-COUNTBLANK(Indicadores!$F$7:$F$32))),"",(COUNTIF(K$12:K$37,"=2")/(26-COUNTBLANK(Indicadores!$F$7:$F$32))))</f>
        <v>0</v>
      </c>
      <c r="L90" s="56">
        <f>IF(ISERROR(COUNTIF(L$12:L$37,"=2")/(26-COUNTBLANK(Indicadores!$F$7:$F$32))),"",(COUNTIF(L$12:L$37,"=2")/(26-COUNTBLANK(Indicadores!$F$7:$F$32))))</f>
        <v>0</v>
      </c>
      <c r="M90" s="56">
        <f>IF(ISERROR(COUNTIF(M$12:M$37,"=2")/(26-COUNTBLANK(Indicadores!$F$7:$F$32))),"",(COUNTIF(M$12:M$37,"=2")/(26-COUNTBLANK(Indicadores!$F$7:$F$32))))</f>
        <v>0</v>
      </c>
      <c r="N90" s="56">
        <f>IF(ISERROR(COUNTIF(N$12:N$37,"=2")/(26-COUNTBLANK(Indicadores!$F$7:$F$32))),"",(COUNTIF(N$12:N$37,"=2")/(26-COUNTBLANK(Indicadores!$F$7:$F$32))))</f>
        <v>0</v>
      </c>
      <c r="O90" s="56">
        <f>IF(ISERROR(COUNTIF(O$12:O$37,"=2")/(26-COUNTBLANK(Indicadores!$F$7:$F$32))),"",(COUNTIF(O$12:O$37,"=2")/(26-COUNTBLANK(Indicadores!$F$7:$F$32))))</f>
        <v>0</v>
      </c>
      <c r="P90" s="56">
        <f>IF(ISERROR(COUNTIF(P$12:P$37,"=2")/(26-COUNTBLANK(Indicadores!$F$7:$F$32))),"",(COUNTIF(P$12:P$37,"=2")/(26-COUNTBLANK(Indicadores!$F$7:$F$32))))</f>
        <v>0</v>
      </c>
      <c r="Q90" s="56">
        <f>IF(ISERROR(COUNTIF(Q$12:Q$37,"=2")/(26-COUNTBLANK(Indicadores!$F$7:$F$32))),"",(COUNTIF(Q$12:Q$37,"=2")/(26-COUNTBLANK(Indicadores!$F$7:$F$32))))</f>
        <v>0</v>
      </c>
      <c r="R90" s="56">
        <f>IF(ISERROR(COUNTIF(R$12:R$37,"=2")/(26-COUNTBLANK(Indicadores!$F$7:$F$32))),"",(COUNTIF(R$12:R$37,"=2")/(26-COUNTBLANK(Indicadores!$F$7:$F$32))))</f>
        <v>0</v>
      </c>
      <c r="S90" s="56">
        <f>IF(ISERROR(COUNTIF(S$12:S$37,"=2")/(26-COUNTBLANK(Indicadores!$F$7:$F$32))),"",(COUNTIF(S$12:S$37,"=2")/(26-COUNTBLANK(Indicadores!$F$7:$F$32))))</f>
        <v>0</v>
      </c>
      <c r="T90" s="56">
        <f>IF(ISERROR(COUNTIF(T$12:T$37,"=2")/(26-COUNTBLANK(Indicadores!$F$7:$F$32))),"",(COUNTIF(T$12:T$37,"=2")/(26-COUNTBLANK(Indicadores!$F$7:$F$32))))</f>
        <v>0</v>
      </c>
      <c r="U90" s="56">
        <f>IF(ISERROR(COUNTIF(U$12:U$37,"=2")/(26-COUNTBLANK(Indicadores!$F$7:$F$32))),"",(COUNTIF(U$12:U$37,"=2")/(26-COUNTBLANK(Indicadores!$F$7:$F$32))))</f>
        <v>0</v>
      </c>
      <c r="V90" s="56">
        <f>IF(ISERROR(COUNTIF(V$12:V$37,"=2")/(26-COUNTBLANK(Indicadores!$F$7:$F$32))),"",(COUNTIF(V$12:V$37,"=2")/(26-COUNTBLANK(Indicadores!$F$7:$F$32))))</f>
        <v>0</v>
      </c>
      <c r="W90" s="1"/>
      <c r="X90" s="3"/>
      <c r="Y90" s="1"/>
      <c r="Z90" s="1"/>
      <c r="AA90" s="3"/>
      <c r="AB90" s="1"/>
      <c r="AC90" s="1"/>
      <c r="AD90" s="1"/>
      <c r="AE90" s="1"/>
      <c r="AF90" s="3"/>
    </row>
    <row r="91" spans="1:32" x14ac:dyDescent="0.25">
      <c r="A91" s="3"/>
      <c r="B91" s="459"/>
      <c r="C91" s="463"/>
      <c r="D91" s="464"/>
      <c r="E91" s="464"/>
      <c r="F91" s="150" t="s">
        <v>12</v>
      </c>
      <c r="G91" s="57">
        <f>IF(ISERROR(COUNTIF(G$12:G$37,"=1")/(26-COUNTBLANK(Indicadores!$F$7:$F$32))),"",(COUNTIF(G$12:G$37,"=1")/(26-COUNTBLANK(Indicadores!$F$7:$F$32))))</f>
        <v>3.8461538461538464E-2</v>
      </c>
      <c r="H91" s="57">
        <f>IF(ISERROR(COUNTIF(H$12:H$37,"=1")/(26-COUNTBLANK(Indicadores!$F$7:$F$32))),"",(COUNTIF(H$12:H$37,"=1")/(26-COUNTBLANK(Indicadores!$F$7:$F$32))))</f>
        <v>3.8461538461538464E-2</v>
      </c>
      <c r="I91" s="57">
        <f>IF(ISERROR(COUNTIF(I$12:I$37,"=1")/(26-COUNTBLANK(Indicadores!$F$7:$F$32))),"",(COUNTIF(I$12:I$37,"=1")/(26-COUNTBLANK(Indicadores!$F$7:$F$32))))</f>
        <v>3.8461538461538464E-2</v>
      </c>
      <c r="J91" s="57">
        <f>IF(ISERROR(COUNTIF(J$12:J$37,"=1")/(26-COUNTBLANK(Indicadores!$F$7:$F$32))),"",(COUNTIF(J$12:J$37,"=1")/(26-COUNTBLANK(Indicadores!$F$7:$F$32))))</f>
        <v>3.8461538461538464E-2</v>
      </c>
      <c r="K91" s="57">
        <f>IF(ISERROR(COUNTIF(K$12:K$37,"=1")/(26-COUNTBLANK(Indicadores!$F$7:$F$32))),"",(COUNTIF(K$12:K$37,"=1")/(26-COUNTBLANK(Indicadores!$F$7:$F$32))))</f>
        <v>0</v>
      </c>
      <c r="L91" s="57">
        <f>IF(ISERROR(COUNTIF(L$12:L$37,"=1")/(26-COUNTBLANK(Indicadores!$F$7:$F$32))),"",(COUNTIF(L$12:L$37,"=1")/(26-COUNTBLANK(Indicadores!$F$7:$F$32))))</f>
        <v>0</v>
      </c>
      <c r="M91" s="57">
        <f>IF(ISERROR(COUNTIF(M$12:M$37,"=1")/(26-COUNTBLANK(Indicadores!$F$7:$F$32))),"",(COUNTIF(M$12:M$37,"=1")/(26-COUNTBLANK(Indicadores!$F$7:$F$32))))</f>
        <v>0</v>
      </c>
      <c r="N91" s="57">
        <f>IF(ISERROR(COUNTIF(N$12:N$37,"=1")/(26-COUNTBLANK(Indicadores!$F$7:$F$32))),"",(COUNTIF(N$12:N$37,"=1")/(26-COUNTBLANK(Indicadores!$F$7:$F$32))))</f>
        <v>0</v>
      </c>
      <c r="O91" s="57">
        <f>IF(ISERROR(COUNTIF(O$12:O$37,"=1")/(26-COUNTBLANK(Indicadores!$F$7:$F$32))),"",(COUNTIF(O$12:O$37,"=1")/(26-COUNTBLANK(Indicadores!$F$7:$F$32))))</f>
        <v>0</v>
      </c>
      <c r="P91" s="57">
        <f>IF(ISERROR(COUNTIF(P$12:P$37,"=1")/(26-COUNTBLANK(Indicadores!$F$7:$F$32))),"",(COUNTIF(P$12:P$37,"=1")/(26-COUNTBLANK(Indicadores!$F$7:$F$32))))</f>
        <v>0</v>
      </c>
      <c r="Q91" s="57">
        <f>IF(ISERROR(COUNTIF(Q$12:Q$37,"=1")/(26-COUNTBLANK(Indicadores!$F$7:$F$32))),"",(COUNTIF(Q$12:Q$37,"=1")/(26-COUNTBLANK(Indicadores!$F$7:$F$32))))</f>
        <v>0</v>
      </c>
      <c r="R91" s="57">
        <f>IF(ISERROR(COUNTIF(R$12:R$37,"=1")/(26-COUNTBLANK(Indicadores!$F$7:$F$32))),"",(COUNTIF(R$12:R$37,"=1")/(26-COUNTBLANK(Indicadores!$F$7:$F$32))))</f>
        <v>0</v>
      </c>
      <c r="S91" s="57">
        <f>IF(ISERROR(COUNTIF(S$12:S$37,"=1")/(26-COUNTBLANK(Indicadores!$F$7:$F$32))),"",(COUNTIF(S$12:S$37,"=1")/(26-COUNTBLANK(Indicadores!$F$7:$F$32))))</f>
        <v>0</v>
      </c>
      <c r="T91" s="57">
        <f>IF(ISERROR(COUNTIF(T$12:T$37,"=1")/(26-COUNTBLANK(Indicadores!$F$7:$F$32))),"",(COUNTIF(T$12:T$37,"=1")/(26-COUNTBLANK(Indicadores!$F$7:$F$32))))</f>
        <v>0</v>
      </c>
      <c r="U91" s="57">
        <f>IF(ISERROR(COUNTIF(U$12:U$37,"=1")/(26-COUNTBLANK(Indicadores!$F$7:$F$32))),"",(COUNTIF(U$12:U$37,"=1")/(26-COUNTBLANK(Indicadores!$F$7:$F$32))))</f>
        <v>0</v>
      </c>
      <c r="V91" s="57">
        <f>IF(ISERROR(COUNTIF(V$12:V$37,"=1")/(26-COUNTBLANK(Indicadores!$F$7:$F$32))),"",(COUNTIF(V$12:V$37,"=1")/(26-COUNTBLANK(Indicadores!$F$7:$F$32))))</f>
        <v>0</v>
      </c>
      <c r="W91" s="1"/>
      <c r="X91" s="3"/>
      <c r="Y91" s="1"/>
      <c r="Z91" s="1"/>
      <c r="AA91" s="3"/>
      <c r="AB91" s="1"/>
      <c r="AC91" s="1"/>
      <c r="AD91" s="1"/>
      <c r="AE91" s="1"/>
      <c r="AF91" s="3"/>
    </row>
    <row r="92" spans="1:32" ht="15.75" thickBot="1" x14ac:dyDescent="0.3">
      <c r="A92" s="3"/>
      <c r="B92" s="460"/>
      <c r="C92" s="465"/>
      <c r="D92" s="466"/>
      <c r="E92" s="466"/>
      <c r="F92" s="151" t="s">
        <v>26</v>
      </c>
      <c r="G92" s="58">
        <f>IF(ISERROR(COUNTIF(G$12:G$37,"=0")/(26-COUNTBLANK(Indicadores!$F$7:$F$32))),"",(COUNTIF(G$12:G$37,"=0")/(26-COUNTBLANK(Indicadores!$F$7:$F$32))))</f>
        <v>0</v>
      </c>
      <c r="H92" s="58">
        <f>IF(ISERROR(COUNTIF(H$12:H$37,"=0")/(26-COUNTBLANK(Indicadores!$F$7:$F$32))),"",(COUNTIF(H$12:H$37,"=0")/(26-COUNTBLANK(Indicadores!$F$7:$F$32))))</f>
        <v>0</v>
      </c>
      <c r="I92" s="58">
        <f>IF(ISERROR(COUNTIF(I$12:I$37,"=0")/(26-COUNTBLANK(Indicadores!$F$7:$F$32))),"",(COUNTIF(I$12:I$37,"=0")/(26-COUNTBLANK(Indicadores!$F$7:$F$32))))</f>
        <v>0</v>
      </c>
      <c r="J92" s="58">
        <f>IF(ISERROR(COUNTIF(J$12:J$37,"=0")/(26-COUNTBLANK(Indicadores!$F$7:$F$32))),"",(COUNTIF(J$12:J$37,"=0")/(26-COUNTBLANK(Indicadores!$F$7:$F$32))))</f>
        <v>0</v>
      </c>
      <c r="K92" s="58">
        <f>IF(ISERROR(COUNTIF(K$12:K$37,"=0")/(26-COUNTBLANK(Indicadores!$F$7:$F$32))),"",(COUNTIF(K$12:K$37,"=0")/(26-COUNTBLANK(Indicadores!$F$7:$F$32))))</f>
        <v>0</v>
      </c>
      <c r="L92" s="58">
        <f>IF(ISERROR(COUNTIF(L$12:L$37,"=0")/(26-COUNTBLANK(Indicadores!$F$7:$F$32))),"",(COUNTIF(L$12:L$37,"=0")/(26-COUNTBLANK(Indicadores!$F$7:$F$32))))</f>
        <v>0</v>
      </c>
      <c r="M92" s="58">
        <f>IF(ISERROR(COUNTIF(M$12:M$37,"=0")/(26-COUNTBLANK(Indicadores!$F$7:$F$32))),"",(COUNTIF(M$12:M$37,"=0")/(26-COUNTBLANK(Indicadores!$F$7:$F$32))))</f>
        <v>0</v>
      </c>
      <c r="N92" s="58">
        <f>IF(ISERROR(COUNTIF(N$12:N$37,"=0")/(26-COUNTBLANK(Indicadores!$F$7:$F$32))),"",(COUNTIF(N$12:N$37,"=0")/(26-COUNTBLANK(Indicadores!$F$7:$F$32))))</f>
        <v>0</v>
      </c>
      <c r="O92" s="58">
        <f>IF(ISERROR(COUNTIF(O$12:O$37,"=0")/(26-COUNTBLANK(Indicadores!$F$7:$F$32))),"",(COUNTIF(O$12:O$37,"=0")/(26-COUNTBLANK(Indicadores!$F$7:$F$32))))</f>
        <v>0</v>
      </c>
      <c r="P92" s="58">
        <f>IF(ISERROR(COUNTIF(P$12:P$37,"=0")/(26-COUNTBLANK(Indicadores!$F$7:$F$32))),"",(COUNTIF(P$12:P$37,"=0")/(26-COUNTBLANK(Indicadores!$F$7:$F$32))))</f>
        <v>0</v>
      </c>
      <c r="Q92" s="58">
        <f>IF(ISERROR(COUNTIF(Q$12:Q$37,"=0")/(26-COUNTBLANK(Indicadores!$F$7:$F$32))),"",(COUNTIF(Q$12:Q$37,"=0")/(26-COUNTBLANK(Indicadores!$F$7:$F$32))))</f>
        <v>0</v>
      </c>
      <c r="R92" s="58">
        <f>IF(ISERROR(COUNTIF(R$12:R$37,"=0")/(26-COUNTBLANK(Indicadores!$F$7:$F$32))),"",(COUNTIF(R$12:R$37,"=0")/(26-COUNTBLANK(Indicadores!$F$7:$F$32))))</f>
        <v>0</v>
      </c>
      <c r="S92" s="58">
        <f>IF(ISERROR(COUNTIF(S$12:S$37,"=0")/(26-COUNTBLANK(Indicadores!$F$7:$F$32))),"",(COUNTIF(S$12:S$37,"=0")/(26-COUNTBLANK(Indicadores!$F$7:$F$32))))</f>
        <v>0</v>
      </c>
      <c r="T92" s="58">
        <f>IF(ISERROR(COUNTIF(T$12:T$37,"=0")/(26-COUNTBLANK(Indicadores!$F$7:$F$32))),"",(COUNTIF(T$12:T$37,"=0")/(26-COUNTBLANK(Indicadores!$F$7:$F$32))))</f>
        <v>0</v>
      </c>
      <c r="U92" s="58">
        <f>IF(ISERROR(COUNTIF(U$12:U$37,"=0")/(26-COUNTBLANK(Indicadores!$F$7:$F$32))),"",(COUNTIF(U$12:U$37,"=0")/(26-COUNTBLANK(Indicadores!$F$7:$F$32))))</f>
        <v>0</v>
      </c>
      <c r="V92" s="58">
        <f>IF(ISERROR(COUNTIF(V$12:V$37,"=0")/(26-COUNTBLANK(Indicadores!$F$7:$F$32))),"",(COUNTIF(V$12:V$37,"=0")/(26-COUNTBLANK(Indicadores!$F$7:$F$32))))</f>
        <v>0</v>
      </c>
      <c r="W92" s="1"/>
      <c r="X92" s="3"/>
      <c r="Y92" s="1"/>
      <c r="Z92" s="1"/>
      <c r="AA92" s="3"/>
      <c r="AB92" s="1"/>
      <c r="AC92" s="1"/>
      <c r="AD92" s="1"/>
      <c r="AE92" s="1"/>
      <c r="AF92" s="3"/>
    </row>
    <row r="93" spans="1:32" ht="15.75" thickBot="1" x14ac:dyDescent="0.3">
      <c r="A93" s="3"/>
      <c r="B93" s="3"/>
      <c r="C93" s="3"/>
      <c r="D93" s="3"/>
      <c r="E93" s="3"/>
      <c r="F93" s="59"/>
      <c r="G93" s="307"/>
      <c r="H93" s="307"/>
      <c r="I93" s="307"/>
      <c r="J93" s="307"/>
      <c r="K93" s="307"/>
      <c r="L93" s="307"/>
      <c r="M93" s="307"/>
      <c r="N93" s="307"/>
      <c r="O93" s="307"/>
      <c r="P93" s="1"/>
      <c r="Q93" s="1"/>
      <c r="R93" s="1"/>
      <c r="S93" s="1"/>
      <c r="T93" s="1"/>
      <c r="U93" s="1"/>
      <c r="V93" s="1"/>
      <c r="W93" s="1"/>
      <c r="X93" s="1"/>
      <c r="Y93" s="1"/>
      <c r="Z93" s="1"/>
      <c r="AA93" s="3"/>
      <c r="AB93" s="1"/>
      <c r="AC93" s="1"/>
      <c r="AD93" s="1"/>
      <c r="AE93" s="1"/>
      <c r="AF93" s="60"/>
    </row>
    <row r="94" spans="1:32" x14ac:dyDescent="0.25">
      <c r="A94" s="3"/>
      <c r="B94" s="423" t="s">
        <v>22</v>
      </c>
      <c r="C94" s="467"/>
      <c r="D94" s="468"/>
      <c r="E94" s="468"/>
      <c r="F94" s="152" t="s">
        <v>6</v>
      </c>
      <c r="G94" s="19">
        <f>COUNTIF(G$39:G$63,"=3")</f>
        <v>20</v>
      </c>
      <c r="H94" s="19">
        <f t="shared" ref="H94:V94" si="27">COUNTIF(H$39:H$63,"=3")</f>
        <v>10</v>
      </c>
      <c r="I94" s="19">
        <f t="shared" si="27"/>
        <v>12</v>
      </c>
      <c r="J94" s="19">
        <f t="shared" si="27"/>
        <v>11</v>
      </c>
      <c r="K94" s="19">
        <f t="shared" si="27"/>
        <v>8</v>
      </c>
      <c r="L94" s="19">
        <f t="shared" si="27"/>
        <v>6</v>
      </c>
      <c r="M94" s="19">
        <f t="shared" si="27"/>
        <v>10</v>
      </c>
      <c r="N94" s="19">
        <f t="shared" si="27"/>
        <v>7</v>
      </c>
      <c r="O94" s="19">
        <f t="shared" si="27"/>
        <v>10</v>
      </c>
      <c r="P94" s="19">
        <f t="shared" si="27"/>
        <v>0</v>
      </c>
      <c r="Q94" s="19">
        <f t="shared" si="27"/>
        <v>0</v>
      </c>
      <c r="R94" s="19">
        <f t="shared" si="27"/>
        <v>0</v>
      </c>
      <c r="S94" s="19">
        <f t="shared" si="27"/>
        <v>0</v>
      </c>
      <c r="T94" s="19">
        <f t="shared" si="27"/>
        <v>0</v>
      </c>
      <c r="U94" s="19">
        <f t="shared" si="27"/>
        <v>0</v>
      </c>
      <c r="V94" s="19">
        <f t="shared" si="27"/>
        <v>0</v>
      </c>
      <c r="W94" s="3"/>
      <c r="X94" s="3"/>
      <c r="Y94" s="3"/>
      <c r="Z94" s="3"/>
      <c r="AA94" s="3"/>
      <c r="AB94" s="3"/>
      <c r="AC94" s="3"/>
      <c r="AD94" s="3"/>
      <c r="AE94" s="3"/>
      <c r="AF94" s="3"/>
    </row>
    <row r="95" spans="1:32" x14ac:dyDescent="0.25">
      <c r="A95" s="3"/>
      <c r="B95" s="424"/>
      <c r="C95" s="469"/>
      <c r="D95" s="470"/>
      <c r="E95" s="470"/>
      <c r="F95" s="153" t="s">
        <v>24</v>
      </c>
      <c r="G95" s="52">
        <f>COUNTIF(G$39:G$63,"=2")</f>
        <v>4</v>
      </c>
      <c r="H95" s="52">
        <f t="shared" ref="H95:V95" si="28">COUNTIF(H$39:H$63,"=2")</f>
        <v>12</v>
      </c>
      <c r="I95" s="52">
        <f t="shared" si="28"/>
        <v>10</v>
      </c>
      <c r="J95" s="52">
        <f t="shared" si="28"/>
        <v>13</v>
      </c>
      <c r="K95" s="52">
        <f t="shared" si="28"/>
        <v>9</v>
      </c>
      <c r="L95" s="52">
        <f t="shared" si="28"/>
        <v>12</v>
      </c>
      <c r="M95" s="52">
        <f t="shared" si="28"/>
        <v>10</v>
      </c>
      <c r="N95" s="52">
        <f t="shared" si="28"/>
        <v>14</v>
      </c>
      <c r="O95" s="52">
        <f t="shared" si="28"/>
        <v>9</v>
      </c>
      <c r="P95" s="52">
        <f t="shared" si="28"/>
        <v>0</v>
      </c>
      <c r="Q95" s="52">
        <f t="shared" si="28"/>
        <v>0</v>
      </c>
      <c r="R95" s="52">
        <f t="shared" si="28"/>
        <v>0</v>
      </c>
      <c r="S95" s="52">
        <f t="shared" si="28"/>
        <v>0</v>
      </c>
      <c r="T95" s="52">
        <f t="shared" si="28"/>
        <v>0</v>
      </c>
      <c r="U95" s="52">
        <f t="shared" si="28"/>
        <v>0</v>
      </c>
      <c r="V95" s="52">
        <f t="shared" si="28"/>
        <v>0</v>
      </c>
      <c r="W95" s="3"/>
      <c r="X95" s="3"/>
      <c r="Y95" s="3"/>
      <c r="Z95" s="3"/>
      <c r="AA95" s="3"/>
      <c r="AB95" s="3"/>
      <c r="AC95" s="3"/>
      <c r="AD95" s="3"/>
      <c r="AE95" s="3"/>
      <c r="AF95" s="3"/>
    </row>
    <row r="96" spans="1:32" x14ac:dyDescent="0.25">
      <c r="A96" s="3"/>
      <c r="B96" s="424"/>
      <c r="C96" s="469"/>
      <c r="D96" s="470"/>
      <c r="E96" s="470"/>
      <c r="F96" s="153" t="s">
        <v>8</v>
      </c>
      <c r="G96" s="53">
        <f>COUNTIF(G$39:G$63,"=1")</f>
        <v>1</v>
      </c>
      <c r="H96" s="53">
        <f t="shared" ref="H96:V96" si="29">COUNTIF(H$39:H$63,"=1")</f>
        <v>3</v>
      </c>
      <c r="I96" s="53">
        <f t="shared" si="29"/>
        <v>3</v>
      </c>
      <c r="J96" s="53">
        <f t="shared" si="29"/>
        <v>1</v>
      </c>
      <c r="K96" s="53">
        <f t="shared" si="29"/>
        <v>8</v>
      </c>
      <c r="L96" s="53">
        <f t="shared" si="29"/>
        <v>7</v>
      </c>
      <c r="M96" s="53">
        <f t="shared" si="29"/>
        <v>5</v>
      </c>
      <c r="N96" s="53">
        <f t="shared" si="29"/>
        <v>4</v>
      </c>
      <c r="O96" s="53">
        <f t="shared" si="29"/>
        <v>6</v>
      </c>
      <c r="P96" s="53">
        <f t="shared" si="29"/>
        <v>0</v>
      </c>
      <c r="Q96" s="53">
        <f t="shared" si="29"/>
        <v>0</v>
      </c>
      <c r="R96" s="53">
        <f t="shared" si="29"/>
        <v>0</v>
      </c>
      <c r="S96" s="53">
        <f t="shared" si="29"/>
        <v>0</v>
      </c>
      <c r="T96" s="53">
        <f t="shared" si="29"/>
        <v>0</v>
      </c>
      <c r="U96" s="53">
        <f t="shared" si="29"/>
        <v>0</v>
      </c>
      <c r="V96" s="53">
        <f t="shared" si="29"/>
        <v>0</v>
      </c>
      <c r="W96" s="3"/>
      <c r="X96" s="3"/>
      <c r="Y96" s="3"/>
      <c r="Z96" s="3"/>
      <c r="AA96" s="3"/>
      <c r="AB96" s="3"/>
      <c r="AC96" s="3"/>
      <c r="AD96" s="3"/>
      <c r="AE96" s="3"/>
      <c r="AF96" s="3"/>
    </row>
    <row r="97" spans="1:32" ht="15.75" thickBot="1" x14ac:dyDescent="0.3">
      <c r="A97" s="3"/>
      <c r="B97" s="424"/>
      <c r="C97" s="469"/>
      <c r="D97" s="470"/>
      <c r="E97" s="470"/>
      <c r="F97" s="154" t="s">
        <v>25</v>
      </c>
      <c r="G97" s="54">
        <f>COUNTIF(G$39:G$63,"=0")</f>
        <v>0</v>
      </c>
      <c r="H97" s="54">
        <f t="shared" ref="H97:V97" si="30">COUNTIF(H$39:H$63,"=0")</f>
        <v>0</v>
      </c>
      <c r="I97" s="54">
        <f t="shared" si="30"/>
        <v>0</v>
      </c>
      <c r="J97" s="54">
        <f t="shared" si="30"/>
        <v>0</v>
      </c>
      <c r="K97" s="54">
        <f t="shared" si="30"/>
        <v>0</v>
      </c>
      <c r="L97" s="54">
        <f t="shared" si="30"/>
        <v>0</v>
      </c>
      <c r="M97" s="54">
        <f t="shared" si="30"/>
        <v>0</v>
      </c>
      <c r="N97" s="54">
        <f t="shared" si="30"/>
        <v>0</v>
      </c>
      <c r="O97" s="54">
        <f t="shared" si="30"/>
        <v>0</v>
      </c>
      <c r="P97" s="54">
        <f t="shared" si="30"/>
        <v>0</v>
      </c>
      <c r="Q97" s="54">
        <f t="shared" si="30"/>
        <v>0</v>
      </c>
      <c r="R97" s="54">
        <f t="shared" si="30"/>
        <v>0</v>
      </c>
      <c r="S97" s="54">
        <f t="shared" si="30"/>
        <v>0</v>
      </c>
      <c r="T97" s="54">
        <f t="shared" si="30"/>
        <v>0</v>
      </c>
      <c r="U97" s="54">
        <f t="shared" si="30"/>
        <v>0</v>
      </c>
      <c r="V97" s="54">
        <f t="shared" si="30"/>
        <v>0</v>
      </c>
      <c r="W97" s="3"/>
      <c r="X97" s="3"/>
      <c r="Y97" s="3"/>
      <c r="Z97" s="3"/>
      <c r="AA97" s="3"/>
      <c r="AB97" s="3"/>
      <c r="AC97" s="3"/>
      <c r="AD97" s="3"/>
      <c r="AE97" s="3"/>
      <c r="AF97" s="3"/>
    </row>
    <row r="98" spans="1:32" ht="15.75" thickBot="1" x14ac:dyDescent="0.3">
      <c r="A98" s="3"/>
      <c r="B98" s="424"/>
      <c r="C98" s="469"/>
      <c r="D98" s="470"/>
      <c r="E98" s="470"/>
      <c r="F98" s="94"/>
      <c r="G98" s="94"/>
      <c r="H98" s="94"/>
      <c r="I98" s="94"/>
      <c r="J98" s="94"/>
      <c r="K98" s="94"/>
      <c r="L98" s="94"/>
      <c r="M98" s="94"/>
      <c r="N98" s="94"/>
      <c r="O98" s="94"/>
      <c r="P98" s="94"/>
      <c r="Q98" s="94"/>
      <c r="R98" s="94"/>
      <c r="S98" s="94"/>
      <c r="T98" s="94"/>
      <c r="U98" s="94"/>
      <c r="V98" s="95"/>
      <c r="W98" s="3"/>
      <c r="X98" s="3"/>
      <c r="Y98" s="3"/>
      <c r="Z98" s="3"/>
      <c r="AA98" s="3"/>
      <c r="AB98" s="3"/>
      <c r="AC98" s="3"/>
      <c r="AD98" s="3"/>
      <c r="AE98" s="3"/>
      <c r="AF98" s="3"/>
    </row>
    <row r="99" spans="1:32" x14ac:dyDescent="0.25">
      <c r="A99" s="3"/>
      <c r="B99" s="424"/>
      <c r="C99" s="469"/>
      <c r="D99" s="470"/>
      <c r="E99" s="470"/>
      <c r="F99" s="152" t="s">
        <v>10</v>
      </c>
      <c r="G99" s="55">
        <f>IF(ISERROR(COUNTIF(G$39:G$63,"=3")/(25-COUNTBLANK(Indicadores!$F$38:$F$62))),"",(COUNTIF(G$39:G$63,"=3")/(25-COUNTBLANK(Indicadores!$F$38:$F$62))))</f>
        <v>0.8</v>
      </c>
      <c r="H99" s="55">
        <f>IF(ISERROR(COUNTIF(H$39:H$63,"=3")/(25-COUNTBLANK(Indicadores!$F$38:$F$62))),"",(COUNTIF(H$39:H$63,"=3")/(25-COUNTBLANK(Indicadores!$F$38:$F$62))))</f>
        <v>0.4</v>
      </c>
      <c r="I99" s="55">
        <f>IF(ISERROR(COUNTIF(I$39:I$63,"=3")/(25-COUNTBLANK(Indicadores!$F$38:$F$62))),"",(COUNTIF(I$39:I$63,"=3")/(25-COUNTBLANK(Indicadores!$F$38:$F$62))))</f>
        <v>0.48</v>
      </c>
      <c r="J99" s="55">
        <f>IF(ISERROR(COUNTIF(J$39:J$63,"=3")/(25-COUNTBLANK(Indicadores!$F$38:$F$62))),"",(COUNTIF(J$39:J$63,"=3")/(25-COUNTBLANK(Indicadores!$F$38:$F$62))))</f>
        <v>0.44</v>
      </c>
      <c r="K99" s="55">
        <f>IF(ISERROR(COUNTIF(K$39:K$63,"=3")/(25-COUNTBLANK(Indicadores!$F$38:$F$62))),"",(COUNTIF(K$39:K$63,"=3")/(25-COUNTBLANK(Indicadores!$F$38:$F$62))))</f>
        <v>0.32</v>
      </c>
      <c r="L99" s="55">
        <f>IF(ISERROR(COUNTIF(L$39:L$63,"=3")/(25-COUNTBLANK(Indicadores!$F$38:$F$62))),"",(COUNTIF(L$39:L$63,"=3")/(25-COUNTBLANK(Indicadores!$F$38:$F$62))))</f>
        <v>0.24</v>
      </c>
      <c r="M99" s="55">
        <f>IF(ISERROR(COUNTIF(M$39:M$63,"=3")/(25-COUNTBLANK(Indicadores!$F$38:$F$62))),"",(COUNTIF(M$39:M$63,"=3")/(25-COUNTBLANK(Indicadores!$F$38:$F$62))))</f>
        <v>0.4</v>
      </c>
      <c r="N99" s="55">
        <f>IF(ISERROR(COUNTIF(N$39:N$63,"=3")/(25-COUNTBLANK(Indicadores!$F$38:$F$62))),"",(COUNTIF(N$39:N$63,"=3")/(25-COUNTBLANK(Indicadores!$F$38:$F$62))))</f>
        <v>0.28000000000000003</v>
      </c>
      <c r="O99" s="55">
        <f>IF(ISERROR(COUNTIF(O$39:O$63,"=3")/(25-COUNTBLANK(Indicadores!$F$38:$F$62))),"",(COUNTIF(O$39:O$63,"=3")/(25-COUNTBLANK(Indicadores!$F$38:$F$62))))</f>
        <v>0.4</v>
      </c>
      <c r="P99" s="55">
        <f>IF(ISERROR(COUNTIF(P$39:P$63,"=3")/(25-COUNTBLANK(Indicadores!$F$38:$F$62))),"",(COUNTIF(P$39:P$63,"=3")/(25-COUNTBLANK(Indicadores!$F$38:$F$62))))</f>
        <v>0</v>
      </c>
      <c r="Q99" s="55">
        <f>IF(ISERROR(COUNTIF(Q$39:Q$63,"=3")/(25-COUNTBLANK(Indicadores!$F$38:$F$62))),"",(COUNTIF(Q$39:Q$63,"=3")/(25-COUNTBLANK(Indicadores!$F$38:$F$62))))</f>
        <v>0</v>
      </c>
      <c r="R99" s="55">
        <f>IF(ISERROR(COUNTIF(R$39:R$63,"=3")/(25-COUNTBLANK(Indicadores!$F$38:$F$62))),"",(COUNTIF(R$39:R$63,"=3")/(25-COUNTBLANK(Indicadores!$F$38:$F$62))))</f>
        <v>0</v>
      </c>
      <c r="S99" s="55">
        <f>IF(ISERROR(COUNTIF(S$39:S$63,"=3")/(25-COUNTBLANK(Indicadores!$F$38:$F$62))),"",(COUNTIF(S$39:S$63,"=3")/(25-COUNTBLANK(Indicadores!$F$38:$F$62))))</f>
        <v>0</v>
      </c>
      <c r="T99" s="55">
        <f>IF(ISERROR(COUNTIF(T$39:T$63,"=3")/(25-COUNTBLANK(Indicadores!$F$38:$F$62))),"",(COUNTIF(T$39:T$63,"=3")/(25-COUNTBLANK(Indicadores!$F$38:$F$62))))</f>
        <v>0</v>
      </c>
      <c r="U99" s="55">
        <f>IF(ISERROR(COUNTIF(U$39:U$63,"=3")/(25-COUNTBLANK(Indicadores!$F$38:$F$62))),"",(COUNTIF(U$39:U$63,"=3")/(25-COUNTBLANK(Indicadores!$F$38:$F$62))))</f>
        <v>0</v>
      </c>
      <c r="V99" s="55">
        <f>IF(ISERROR(COUNTIF(V$39:V$63,"=3")/(25-COUNTBLANK(Indicadores!$F$38:$F$62))),"",(COUNTIF(V$39:V$63,"=3")/(25-COUNTBLANK(Indicadores!$F$38:$F$62))))</f>
        <v>0</v>
      </c>
      <c r="W99" s="3"/>
      <c r="X99" s="3"/>
      <c r="Y99" s="3"/>
      <c r="Z99" s="3"/>
      <c r="AA99" s="3"/>
      <c r="AB99" s="3"/>
      <c r="AC99" s="3"/>
      <c r="AD99" s="3"/>
      <c r="AE99" s="3"/>
      <c r="AF99" s="3"/>
    </row>
    <row r="100" spans="1:32" x14ac:dyDescent="0.25">
      <c r="A100" s="3"/>
      <c r="B100" s="424"/>
      <c r="C100" s="469"/>
      <c r="D100" s="470"/>
      <c r="E100" s="470"/>
      <c r="F100" s="153" t="s">
        <v>11</v>
      </c>
      <c r="G100" s="56">
        <f>IF(ISERROR(COUNTIF(G$39:G$63,"=2")/(25-COUNTBLANK(Indicadores!$F$38:$F$62))),"",(COUNTIF(G$39:G$63,"=2")/(25-COUNTBLANK(Indicadores!$F$38:$F$62))))</f>
        <v>0.16</v>
      </c>
      <c r="H100" s="56">
        <f>IF(ISERROR(COUNTIF(H$39:H$63,"=2")/(25-COUNTBLANK(Indicadores!$F$38:$F$62))),"",(COUNTIF(H$39:H$63,"=2")/(25-COUNTBLANK(Indicadores!$F$38:$F$62))))</f>
        <v>0.48</v>
      </c>
      <c r="I100" s="56">
        <f>IF(ISERROR(COUNTIF(I$39:I$63,"=2")/(25-COUNTBLANK(Indicadores!$F$38:$F$62))),"",(COUNTIF(I$39:I$63,"=2")/(25-COUNTBLANK(Indicadores!$F$38:$F$62))))</f>
        <v>0.4</v>
      </c>
      <c r="J100" s="56">
        <f>IF(ISERROR(COUNTIF(J$39:J$63,"=2")/(25-COUNTBLANK(Indicadores!$F$38:$F$62))),"",(COUNTIF(J$39:J$63,"=2")/(25-COUNTBLANK(Indicadores!$F$38:$F$62))))</f>
        <v>0.52</v>
      </c>
      <c r="K100" s="56">
        <f>IF(ISERROR(COUNTIF(K$39:K$63,"=2")/(25-COUNTBLANK(Indicadores!$F$38:$F$62))),"",(COUNTIF(K$39:K$63,"=2")/(25-COUNTBLANK(Indicadores!$F$38:$F$62))))</f>
        <v>0.36</v>
      </c>
      <c r="L100" s="56">
        <f>IF(ISERROR(COUNTIF(L$39:L$63,"=2")/(25-COUNTBLANK(Indicadores!$F$38:$F$62))),"",(COUNTIF(L$39:L$63,"=2")/(25-COUNTBLANK(Indicadores!$F$38:$F$62))))</f>
        <v>0.48</v>
      </c>
      <c r="M100" s="56">
        <f>IF(ISERROR(COUNTIF(M$39:M$63,"=2")/(25-COUNTBLANK(Indicadores!$F$38:$F$62))),"",(COUNTIF(M$39:M$63,"=2")/(25-COUNTBLANK(Indicadores!$F$38:$F$62))))</f>
        <v>0.4</v>
      </c>
      <c r="N100" s="56">
        <f>IF(ISERROR(COUNTIF(N$39:N$63,"=2")/(25-COUNTBLANK(Indicadores!$F$38:$F$62))),"",(COUNTIF(N$39:N$63,"=2")/(25-COUNTBLANK(Indicadores!$F$38:$F$62))))</f>
        <v>0.56000000000000005</v>
      </c>
      <c r="O100" s="56">
        <f>IF(ISERROR(COUNTIF(O$39:O$63,"=2")/(25-COUNTBLANK(Indicadores!$F$38:$F$62))),"",(COUNTIF(O$39:O$63,"=2")/(25-COUNTBLANK(Indicadores!$F$38:$F$62))))</f>
        <v>0.36</v>
      </c>
      <c r="P100" s="56">
        <f>IF(ISERROR(COUNTIF(P$39:P$63,"=2")/(25-COUNTBLANK(Indicadores!$F$38:$F$62))),"",(COUNTIF(P$39:P$63,"=2")/(25-COUNTBLANK(Indicadores!$F$38:$F$62))))</f>
        <v>0</v>
      </c>
      <c r="Q100" s="56">
        <f>IF(ISERROR(COUNTIF(Q$39:Q$63,"=2")/(25-COUNTBLANK(Indicadores!$F$38:$F$62))),"",(COUNTIF(Q$39:Q$63,"=2")/(25-COUNTBLANK(Indicadores!$F$38:$F$62))))</f>
        <v>0</v>
      </c>
      <c r="R100" s="56">
        <f>IF(ISERROR(COUNTIF(R$39:R$63,"=2")/(25-COUNTBLANK(Indicadores!$F$38:$F$62))),"",(COUNTIF(R$39:R$63,"=2")/(25-COUNTBLANK(Indicadores!$F$38:$F$62))))</f>
        <v>0</v>
      </c>
      <c r="S100" s="56">
        <f>IF(ISERROR(COUNTIF(S$39:S$63,"=2")/(25-COUNTBLANK(Indicadores!$F$38:$F$62))),"",(COUNTIF(S$39:S$63,"=2")/(25-COUNTBLANK(Indicadores!$F$38:$F$62))))</f>
        <v>0</v>
      </c>
      <c r="T100" s="56">
        <f>IF(ISERROR(COUNTIF(T$39:T$63,"=2")/(25-COUNTBLANK(Indicadores!$F$38:$F$62))),"",(COUNTIF(T$39:T$63,"=2")/(25-COUNTBLANK(Indicadores!$F$38:$F$62))))</f>
        <v>0</v>
      </c>
      <c r="U100" s="56">
        <f>IF(ISERROR(COUNTIF(U$39:U$63,"=2")/(25-COUNTBLANK(Indicadores!$F$38:$F$62))),"",(COUNTIF(U$39:U$63,"=2")/(25-COUNTBLANK(Indicadores!$F$38:$F$62))))</f>
        <v>0</v>
      </c>
      <c r="V100" s="56">
        <f>IF(ISERROR(COUNTIF(V$39:V$63,"=2")/(25-COUNTBLANK(Indicadores!$F$38:$F$62))),"",(COUNTIF(V$39:V$63,"=2")/(25-COUNTBLANK(Indicadores!$F$38:$F$62))))</f>
        <v>0</v>
      </c>
      <c r="W100" s="3"/>
      <c r="X100" s="3"/>
      <c r="Y100" s="3"/>
      <c r="Z100" s="3"/>
      <c r="AA100" s="3"/>
      <c r="AB100" s="3"/>
      <c r="AC100" s="3"/>
      <c r="AD100" s="3"/>
      <c r="AE100" s="3"/>
      <c r="AF100" s="3"/>
    </row>
    <row r="101" spans="1:32" x14ac:dyDescent="0.25">
      <c r="A101" s="3"/>
      <c r="B101" s="424"/>
      <c r="C101" s="469"/>
      <c r="D101" s="470"/>
      <c r="E101" s="470"/>
      <c r="F101" s="153" t="s">
        <v>12</v>
      </c>
      <c r="G101" s="57">
        <f>IF(ISERROR(COUNTIF(G$39:G$63,"=1")/(25-COUNTBLANK(Indicadores!$F$38:$F$62))),"",(COUNTIF(G$39:G$63,"=1")/(25-COUNTBLANK(Indicadores!$F$38:$F$62))))</f>
        <v>0.04</v>
      </c>
      <c r="H101" s="57">
        <f>IF(ISERROR(COUNTIF(H$39:H$63,"=1")/(25-COUNTBLANK(Indicadores!$F$38:$F$62))),"",(COUNTIF(H$39:H$63,"=1")/(25-COUNTBLANK(Indicadores!$F$38:$F$62))))</f>
        <v>0.12</v>
      </c>
      <c r="I101" s="57">
        <f>IF(ISERROR(COUNTIF(I$39:I$63,"=1")/(25-COUNTBLANK(Indicadores!$F$38:$F$62))),"",(COUNTIF(I$39:I$63,"=1")/(25-COUNTBLANK(Indicadores!$F$38:$F$62))))</f>
        <v>0.12</v>
      </c>
      <c r="J101" s="57">
        <f>IF(ISERROR(COUNTIF(J$39:J$63,"=1")/(25-COUNTBLANK(Indicadores!$F$38:$F$62))),"",(COUNTIF(J$39:J$63,"=1")/(25-COUNTBLANK(Indicadores!$F$38:$F$62))))</f>
        <v>0.04</v>
      </c>
      <c r="K101" s="57">
        <f>IF(ISERROR(COUNTIF(K$39:K$63,"=1")/(25-COUNTBLANK(Indicadores!$F$38:$F$62))),"",(COUNTIF(K$39:K$63,"=1")/(25-COUNTBLANK(Indicadores!$F$38:$F$62))))</f>
        <v>0.32</v>
      </c>
      <c r="L101" s="57">
        <f>IF(ISERROR(COUNTIF(L$39:L$63,"=1")/(25-COUNTBLANK(Indicadores!$F$38:$F$62))),"",(COUNTIF(L$39:L$63,"=1")/(25-COUNTBLANK(Indicadores!$F$38:$F$62))))</f>
        <v>0.28000000000000003</v>
      </c>
      <c r="M101" s="57">
        <f>IF(ISERROR(COUNTIF(M$39:M$63,"=1")/(25-COUNTBLANK(Indicadores!$F$38:$F$62))),"",(COUNTIF(M$39:M$63,"=1")/(25-COUNTBLANK(Indicadores!$F$38:$F$62))))</f>
        <v>0.2</v>
      </c>
      <c r="N101" s="57">
        <f>IF(ISERROR(COUNTIF(N$39:N$63,"=1")/(25-COUNTBLANK(Indicadores!$F$38:$F$62))),"",(COUNTIF(N$39:N$63,"=1")/(25-COUNTBLANK(Indicadores!$F$38:$F$62))))</f>
        <v>0.16</v>
      </c>
      <c r="O101" s="57">
        <f>IF(ISERROR(COUNTIF(O$39:O$63,"=1")/(25-COUNTBLANK(Indicadores!$F$38:$F$62))),"",(COUNTIF(O$39:O$63,"=1")/(25-COUNTBLANK(Indicadores!$F$38:$F$62))))</f>
        <v>0.24</v>
      </c>
      <c r="P101" s="57">
        <f>IF(ISERROR(COUNTIF(P$39:P$63,"=1")/(25-COUNTBLANK(Indicadores!$F$38:$F$62))),"",(COUNTIF(P$39:P$63,"=1")/(25-COUNTBLANK(Indicadores!$F$38:$F$62))))</f>
        <v>0</v>
      </c>
      <c r="Q101" s="57">
        <f>IF(ISERROR(COUNTIF(Q$39:Q$63,"=1")/(25-COUNTBLANK(Indicadores!$F$38:$F$62))),"",(COUNTIF(Q$39:Q$63,"=1")/(25-COUNTBLANK(Indicadores!$F$38:$F$62))))</f>
        <v>0</v>
      </c>
      <c r="R101" s="57">
        <f>IF(ISERROR(COUNTIF(R$39:R$63,"=1")/(25-COUNTBLANK(Indicadores!$F$38:$F$62))),"",(COUNTIF(R$39:R$63,"=1")/(25-COUNTBLANK(Indicadores!$F$38:$F$62))))</f>
        <v>0</v>
      </c>
      <c r="S101" s="57">
        <f>IF(ISERROR(COUNTIF(S$39:S$63,"=1")/(25-COUNTBLANK(Indicadores!$F$38:$F$62))),"",(COUNTIF(S$39:S$63,"=1")/(25-COUNTBLANK(Indicadores!$F$38:$F$62))))</f>
        <v>0</v>
      </c>
      <c r="T101" s="57">
        <f>IF(ISERROR(COUNTIF(T$39:T$63,"=1")/(25-COUNTBLANK(Indicadores!$F$38:$F$62))),"",(COUNTIF(T$39:T$63,"=1")/(25-COUNTBLANK(Indicadores!$F$38:$F$62))))</f>
        <v>0</v>
      </c>
      <c r="U101" s="57">
        <f>IF(ISERROR(COUNTIF(U$39:U$63,"=1")/(25-COUNTBLANK(Indicadores!$F$38:$F$62))),"",(COUNTIF(U$39:U$63,"=1")/(25-COUNTBLANK(Indicadores!$F$38:$F$62))))</f>
        <v>0</v>
      </c>
      <c r="V101" s="57">
        <f>IF(ISERROR(COUNTIF(V$39:V$63,"=1")/(25-COUNTBLANK(Indicadores!$F$38:$F$62))),"",(COUNTIF(V$39:V$63,"=1")/(25-COUNTBLANK(Indicadores!$F$38:$F$62))))</f>
        <v>0</v>
      </c>
      <c r="W101" s="3"/>
      <c r="X101" s="3"/>
      <c r="Y101" s="3"/>
      <c r="Z101" s="3"/>
      <c r="AA101" s="3"/>
      <c r="AB101" s="3"/>
      <c r="AC101" s="3"/>
      <c r="AD101" s="3"/>
      <c r="AE101" s="3"/>
      <c r="AF101" s="3"/>
    </row>
    <row r="102" spans="1:32" ht="15.75" thickBot="1" x14ac:dyDescent="0.3">
      <c r="A102" s="3"/>
      <c r="B102" s="425"/>
      <c r="C102" s="471"/>
      <c r="D102" s="472"/>
      <c r="E102" s="472"/>
      <c r="F102" s="154" t="s">
        <v>26</v>
      </c>
      <c r="G102" s="58">
        <f>IF(ISERROR(COUNTIF(G$39:G$63,"=0")/(25-COUNTBLANK(Indicadores!$F$38:$F$62))),"",(COUNTIF(G$39:G$63,"=0")/(25-COUNTBLANK(Indicadores!$F$38:$F$62))))</f>
        <v>0</v>
      </c>
      <c r="H102" s="58">
        <f>IF(ISERROR(COUNTIF(H$39:H$63,"=0")/(25-COUNTBLANK(Indicadores!$F$38:$F$62))),"",(COUNTIF(H$39:H$63,"=0")/(25-COUNTBLANK(Indicadores!$F$38:$F$62))))</f>
        <v>0</v>
      </c>
      <c r="I102" s="58">
        <f>IF(ISERROR(COUNTIF(I$39:I$63,"=0")/(25-COUNTBLANK(Indicadores!$F$38:$F$62))),"",(COUNTIF(I$39:I$63,"=0")/(25-COUNTBLANK(Indicadores!$F$38:$F$62))))</f>
        <v>0</v>
      </c>
      <c r="J102" s="58">
        <f>IF(ISERROR(COUNTIF(J$39:J$63,"=0")/(25-COUNTBLANK(Indicadores!$F$38:$F$62))),"",(COUNTIF(J$39:J$63,"=0")/(25-COUNTBLANK(Indicadores!$F$38:$F$62))))</f>
        <v>0</v>
      </c>
      <c r="K102" s="58">
        <f>IF(ISERROR(COUNTIF(K$39:K$63,"=0")/(25-COUNTBLANK(Indicadores!$F$38:$F$62))),"",(COUNTIF(K$39:K$63,"=0")/(25-COUNTBLANK(Indicadores!$F$38:$F$62))))</f>
        <v>0</v>
      </c>
      <c r="L102" s="58">
        <f>IF(ISERROR(COUNTIF(L$39:L$63,"=0")/(25-COUNTBLANK(Indicadores!$F$38:$F$62))),"",(COUNTIF(L$39:L$63,"=0")/(25-COUNTBLANK(Indicadores!$F$38:$F$62))))</f>
        <v>0</v>
      </c>
      <c r="M102" s="58">
        <f>IF(ISERROR(COUNTIF(M$39:M$63,"=0")/(25-COUNTBLANK(Indicadores!$F$38:$F$62))),"",(COUNTIF(M$39:M$63,"=0")/(25-COUNTBLANK(Indicadores!$F$38:$F$62))))</f>
        <v>0</v>
      </c>
      <c r="N102" s="58">
        <f>IF(ISERROR(COUNTIF(N$39:N$63,"=0")/(25-COUNTBLANK(Indicadores!$F$38:$F$62))),"",(COUNTIF(N$39:N$63,"=0")/(25-COUNTBLANK(Indicadores!$F$38:$F$62))))</f>
        <v>0</v>
      </c>
      <c r="O102" s="58">
        <f>IF(ISERROR(COUNTIF(O$39:O$63,"=0")/(25-COUNTBLANK(Indicadores!$F$38:$F$62))),"",(COUNTIF(O$39:O$63,"=0")/(25-COUNTBLANK(Indicadores!$F$38:$F$62))))</f>
        <v>0</v>
      </c>
      <c r="P102" s="58">
        <f>IF(ISERROR(COUNTIF(P$39:P$63,"=0")/(25-COUNTBLANK(Indicadores!$F$38:$F$62))),"",(COUNTIF(P$39:P$63,"=0")/(25-COUNTBLANK(Indicadores!$F$38:$F$62))))</f>
        <v>0</v>
      </c>
      <c r="Q102" s="58">
        <f>IF(ISERROR(COUNTIF(Q$39:Q$63,"=0")/(25-COUNTBLANK(Indicadores!$F$38:$F$62))),"",(COUNTIF(Q$39:Q$63,"=0")/(25-COUNTBLANK(Indicadores!$F$38:$F$62))))</f>
        <v>0</v>
      </c>
      <c r="R102" s="58">
        <f>IF(ISERROR(COUNTIF(R$39:R$63,"=0")/(25-COUNTBLANK(Indicadores!$F$38:$F$62))),"",(COUNTIF(R$39:R$63,"=0")/(25-COUNTBLANK(Indicadores!$F$38:$F$62))))</f>
        <v>0</v>
      </c>
      <c r="S102" s="58">
        <f>IF(ISERROR(COUNTIF(S$39:S$63,"=0")/(25-COUNTBLANK(Indicadores!$F$38:$F$62))),"",(COUNTIF(S$39:S$63,"=0")/(25-COUNTBLANK(Indicadores!$F$38:$F$62))))</f>
        <v>0</v>
      </c>
      <c r="T102" s="58">
        <f>IF(ISERROR(COUNTIF(T$39:T$63,"=0")/(25-COUNTBLANK(Indicadores!$F$38:$F$62))),"",(COUNTIF(T$39:T$63,"=0")/(25-COUNTBLANK(Indicadores!$F$38:$F$62))))</f>
        <v>0</v>
      </c>
      <c r="U102" s="58">
        <f>IF(ISERROR(COUNTIF(U$39:U$63,"=0")/(25-COUNTBLANK(Indicadores!$F$38:$F$62))),"",(COUNTIF(U$39:U$63,"=0")/(25-COUNTBLANK(Indicadores!$F$38:$F$62))))</f>
        <v>0</v>
      </c>
      <c r="V102" s="58">
        <f>IF(ISERROR(COUNTIF(V$39:V$63,"=0")/(25-COUNTBLANK(Indicadores!$F$38:$F$62))),"",(COUNTIF(V$39:V$63,"=0")/(25-COUNTBLANK(Indicadores!$F$38:$F$62))))</f>
        <v>0</v>
      </c>
      <c r="W102" s="3"/>
      <c r="X102" s="3"/>
      <c r="Y102" s="3"/>
      <c r="Z102" s="3"/>
      <c r="AA102" s="3"/>
      <c r="AB102" s="3"/>
      <c r="AC102" s="3"/>
      <c r="AD102" s="3"/>
      <c r="AE102" s="3"/>
      <c r="AF102" s="3"/>
    </row>
    <row r="103" spans="1:32" ht="15.75" thickBot="1" x14ac:dyDescent="0.3">
      <c r="A103" s="3"/>
      <c r="B103" s="3"/>
      <c r="C103" s="3"/>
      <c r="D103" s="3"/>
      <c r="E103" s="3"/>
      <c r="F103" s="59"/>
      <c r="G103" s="307"/>
      <c r="H103" s="307"/>
      <c r="I103" s="307"/>
      <c r="J103" s="307"/>
      <c r="K103" s="307"/>
      <c r="L103" s="307"/>
      <c r="M103" s="307"/>
      <c r="N103" s="307"/>
      <c r="O103" s="307"/>
      <c r="P103" s="3"/>
      <c r="Q103" s="3"/>
      <c r="R103" s="3"/>
      <c r="S103" s="3"/>
      <c r="T103" s="3"/>
      <c r="U103" s="3"/>
      <c r="V103" s="3"/>
      <c r="W103" s="3"/>
      <c r="X103" s="3"/>
      <c r="Y103" s="3"/>
      <c r="Z103" s="3"/>
      <c r="AA103" s="3"/>
      <c r="AB103" s="3"/>
      <c r="AC103" s="3"/>
      <c r="AD103" s="3"/>
      <c r="AE103" s="3"/>
      <c r="AF103" s="3"/>
    </row>
    <row r="104" spans="1:32" x14ac:dyDescent="0.25">
      <c r="A104" s="3"/>
      <c r="B104" s="473" t="s">
        <v>23</v>
      </c>
      <c r="C104" s="476"/>
      <c r="D104" s="477"/>
      <c r="E104" s="477"/>
      <c r="F104" s="155" t="s">
        <v>6</v>
      </c>
      <c r="G104" s="19">
        <f>COUNTIF(G$65:G$82,"=3")</f>
        <v>15</v>
      </c>
      <c r="H104" s="19">
        <f t="shared" ref="H104:V104" si="31">COUNTIF(H$65:H$82,"=3")</f>
        <v>8</v>
      </c>
      <c r="I104" s="19">
        <f t="shared" si="31"/>
        <v>9</v>
      </c>
      <c r="J104" s="19">
        <f t="shared" si="31"/>
        <v>5</v>
      </c>
      <c r="K104" s="19">
        <f t="shared" si="31"/>
        <v>4</v>
      </c>
      <c r="L104" s="19">
        <f t="shared" si="31"/>
        <v>3</v>
      </c>
      <c r="M104" s="19">
        <f t="shared" si="31"/>
        <v>5</v>
      </c>
      <c r="N104" s="19">
        <f t="shared" si="31"/>
        <v>7</v>
      </c>
      <c r="O104" s="19">
        <f t="shared" si="31"/>
        <v>4</v>
      </c>
      <c r="P104" s="19">
        <f t="shared" si="31"/>
        <v>0</v>
      </c>
      <c r="Q104" s="19">
        <f t="shared" si="31"/>
        <v>0</v>
      </c>
      <c r="R104" s="19">
        <f t="shared" si="31"/>
        <v>0</v>
      </c>
      <c r="S104" s="19">
        <f t="shared" si="31"/>
        <v>0</v>
      </c>
      <c r="T104" s="19">
        <f t="shared" si="31"/>
        <v>0</v>
      </c>
      <c r="U104" s="19">
        <f t="shared" si="31"/>
        <v>0</v>
      </c>
      <c r="V104" s="19">
        <f t="shared" si="31"/>
        <v>0</v>
      </c>
      <c r="W104" s="3"/>
      <c r="X104" s="3"/>
      <c r="Y104" s="3"/>
      <c r="Z104" s="3"/>
      <c r="AA104" s="3"/>
      <c r="AB104" s="3"/>
      <c r="AC104" s="3"/>
      <c r="AD104" s="3"/>
      <c r="AE104" s="3"/>
      <c r="AF104" s="3"/>
    </row>
    <row r="105" spans="1:32" x14ac:dyDescent="0.25">
      <c r="A105" s="3"/>
      <c r="B105" s="474"/>
      <c r="C105" s="478"/>
      <c r="D105" s="479"/>
      <c r="E105" s="479"/>
      <c r="F105" s="156" t="s">
        <v>24</v>
      </c>
      <c r="G105" s="52">
        <f>COUNTIF(G$65:G$82,"=2")</f>
        <v>2</v>
      </c>
      <c r="H105" s="52">
        <f t="shared" ref="H105:V105" si="32">COUNTIF(H$65:H$82,"=2")</f>
        <v>9</v>
      </c>
      <c r="I105" s="52">
        <f t="shared" si="32"/>
        <v>4</v>
      </c>
      <c r="J105" s="52">
        <f t="shared" si="32"/>
        <v>11</v>
      </c>
      <c r="K105" s="52">
        <f t="shared" si="32"/>
        <v>10</v>
      </c>
      <c r="L105" s="52">
        <f t="shared" si="32"/>
        <v>6</v>
      </c>
      <c r="M105" s="52">
        <f t="shared" si="32"/>
        <v>8</v>
      </c>
      <c r="N105" s="52">
        <f t="shared" si="32"/>
        <v>6</v>
      </c>
      <c r="O105" s="52">
        <f t="shared" si="32"/>
        <v>6</v>
      </c>
      <c r="P105" s="52">
        <f t="shared" si="32"/>
        <v>0</v>
      </c>
      <c r="Q105" s="52">
        <f t="shared" si="32"/>
        <v>0</v>
      </c>
      <c r="R105" s="52">
        <f t="shared" si="32"/>
        <v>0</v>
      </c>
      <c r="S105" s="52">
        <f t="shared" si="32"/>
        <v>0</v>
      </c>
      <c r="T105" s="52">
        <f t="shared" si="32"/>
        <v>0</v>
      </c>
      <c r="U105" s="52">
        <f t="shared" si="32"/>
        <v>0</v>
      </c>
      <c r="V105" s="52">
        <f t="shared" si="32"/>
        <v>0</v>
      </c>
      <c r="W105" s="3"/>
      <c r="X105" s="3"/>
      <c r="Y105" s="3"/>
      <c r="Z105" s="3"/>
      <c r="AA105" s="3"/>
      <c r="AB105" s="3"/>
      <c r="AC105" s="3"/>
      <c r="AD105" s="3"/>
      <c r="AE105" s="3"/>
      <c r="AF105" s="3"/>
    </row>
    <row r="106" spans="1:32" x14ac:dyDescent="0.25">
      <c r="A106" s="3"/>
      <c r="B106" s="474"/>
      <c r="C106" s="478"/>
      <c r="D106" s="479"/>
      <c r="E106" s="479"/>
      <c r="F106" s="156" t="s">
        <v>8</v>
      </c>
      <c r="G106" s="53">
        <f>COUNTIF(G$65:G$82,"=1")</f>
        <v>1</v>
      </c>
      <c r="H106" s="53">
        <f t="shared" ref="H106:V106" si="33">COUNTIF(H$65:H$82,"=1")</f>
        <v>1</v>
      </c>
      <c r="I106" s="53">
        <f t="shared" si="33"/>
        <v>5</v>
      </c>
      <c r="J106" s="53">
        <f t="shared" si="33"/>
        <v>2</v>
      </c>
      <c r="K106" s="53">
        <f t="shared" si="33"/>
        <v>4</v>
      </c>
      <c r="L106" s="53">
        <f t="shared" si="33"/>
        <v>9</v>
      </c>
      <c r="M106" s="53">
        <f t="shared" si="33"/>
        <v>5</v>
      </c>
      <c r="N106" s="53">
        <f t="shared" si="33"/>
        <v>5</v>
      </c>
      <c r="O106" s="53">
        <f t="shared" si="33"/>
        <v>8</v>
      </c>
      <c r="P106" s="53">
        <f t="shared" si="33"/>
        <v>0</v>
      </c>
      <c r="Q106" s="53">
        <f t="shared" si="33"/>
        <v>0</v>
      </c>
      <c r="R106" s="53">
        <f t="shared" si="33"/>
        <v>0</v>
      </c>
      <c r="S106" s="53">
        <f t="shared" si="33"/>
        <v>0</v>
      </c>
      <c r="T106" s="53">
        <f t="shared" si="33"/>
        <v>0</v>
      </c>
      <c r="U106" s="53">
        <f t="shared" si="33"/>
        <v>0</v>
      </c>
      <c r="V106" s="53">
        <f t="shared" si="33"/>
        <v>0</v>
      </c>
      <c r="W106" s="3"/>
      <c r="X106" s="3"/>
      <c r="Y106" s="3"/>
      <c r="Z106" s="3"/>
      <c r="AA106" s="3"/>
      <c r="AB106" s="3"/>
      <c r="AC106" s="3"/>
      <c r="AD106" s="3"/>
      <c r="AE106" s="3"/>
      <c r="AF106" s="3"/>
    </row>
    <row r="107" spans="1:32" ht="15.75" thickBot="1" x14ac:dyDescent="0.3">
      <c r="A107" s="3"/>
      <c r="B107" s="474"/>
      <c r="C107" s="478"/>
      <c r="D107" s="479"/>
      <c r="E107" s="479"/>
      <c r="F107" s="157" t="s">
        <v>25</v>
      </c>
      <c r="G107" s="54">
        <f>COUNTIF(G$65:G$82,"=0")</f>
        <v>0</v>
      </c>
      <c r="H107" s="54">
        <f t="shared" ref="H107:V107" si="34">COUNTIF(H$65:H$82,"=0")</f>
        <v>0</v>
      </c>
      <c r="I107" s="54">
        <f t="shared" si="34"/>
        <v>0</v>
      </c>
      <c r="J107" s="54">
        <f t="shared" si="34"/>
        <v>0</v>
      </c>
      <c r="K107" s="54">
        <f t="shared" si="34"/>
        <v>0</v>
      </c>
      <c r="L107" s="54">
        <f t="shared" si="34"/>
        <v>0</v>
      </c>
      <c r="M107" s="54">
        <f t="shared" si="34"/>
        <v>0</v>
      </c>
      <c r="N107" s="54">
        <f t="shared" si="34"/>
        <v>0</v>
      </c>
      <c r="O107" s="54">
        <f t="shared" si="34"/>
        <v>0</v>
      </c>
      <c r="P107" s="54">
        <f t="shared" si="34"/>
        <v>0</v>
      </c>
      <c r="Q107" s="54">
        <f t="shared" si="34"/>
        <v>0</v>
      </c>
      <c r="R107" s="54">
        <f t="shared" si="34"/>
        <v>0</v>
      </c>
      <c r="S107" s="54">
        <f t="shared" si="34"/>
        <v>0</v>
      </c>
      <c r="T107" s="54">
        <f t="shared" si="34"/>
        <v>0</v>
      </c>
      <c r="U107" s="54">
        <f t="shared" si="34"/>
        <v>0</v>
      </c>
      <c r="V107" s="54">
        <f t="shared" si="34"/>
        <v>0</v>
      </c>
      <c r="W107" s="3"/>
      <c r="X107" s="3"/>
      <c r="Y107" s="3"/>
      <c r="Z107" s="3"/>
      <c r="AA107" s="3"/>
      <c r="AB107" s="3"/>
      <c r="AC107" s="3"/>
      <c r="AD107" s="3"/>
      <c r="AE107" s="3"/>
      <c r="AF107" s="3"/>
    </row>
    <row r="108" spans="1:32" ht="15.75" thickBot="1" x14ac:dyDescent="0.3">
      <c r="A108" s="3"/>
      <c r="B108" s="474"/>
      <c r="C108" s="478"/>
      <c r="D108" s="479"/>
      <c r="E108" s="479"/>
      <c r="F108" s="96"/>
      <c r="G108" s="96"/>
      <c r="H108" s="96"/>
      <c r="I108" s="96"/>
      <c r="J108" s="96"/>
      <c r="K108" s="96"/>
      <c r="L108" s="96"/>
      <c r="M108" s="96"/>
      <c r="N108" s="96"/>
      <c r="O108" s="96"/>
      <c r="P108" s="96"/>
      <c r="Q108" s="96"/>
      <c r="R108" s="96"/>
      <c r="S108" s="96"/>
      <c r="T108" s="96"/>
      <c r="U108" s="96"/>
      <c r="V108" s="97"/>
      <c r="W108" s="3"/>
      <c r="X108" s="3"/>
      <c r="Y108" s="3"/>
      <c r="Z108" s="3"/>
      <c r="AA108" s="3"/>
      <c r="AB108" s="3"/>
      <c r="AC108" s="3"/>
      <c r="AD108" s="3"/>
      <c r="AE108" s="3"/>
      <c r="AF108" s="3"/>
    </row>
    <row r="109" spans="1:32" x14ac:dyDescent="0.25">
      <c r="A109" s="3"/>
      <c r="B109" s="474"/>
      <c r="C109" s="478"/>
      <c r="D109" s="479"/>
      <c r="E109" s="479"/>
      <c r="F109" s="155" t="s">
        <v>10</v>
      </c>
      <c r="G109" s="55">
        <f>IF(ISERROR(COUNTIF(G$65:G$82,"=3")/(18-COUNTBLANK(Indicadores!$F$68:$F$85))),"",(COUNTIF(G$65:G$82,"=3")/(18-COUNTBLANK(Indicadores!$F$68:$F$85))))</f>
        <v>0.83333333333333337</v>
      </c>
      <c r="H109" s="55">
        <f>IF(ISERROR(COUNTIF(H$65:H$82,"=3")/(18-COUNTBLANK(Indicadores!$F$68:$F$85))),"",(COUNTIF(H$65:H$82,"=3")/(18-COUNTBLANK(Indicadores!$F$68:$F$85))))</f>
        <v>0.44444444444444442</v>
      </c>
      <c r="I109" s="55">
        <f>IF(ISERROR(COUNTIF(I$65:I$82,"=3")/(18-COUNTBLANK(Indicadores!$F$68:$F$85))),"",(COUNTIF(I$65:I$82,"=3")/(18-COUNTBLANK(Indicadores!$F$68:$F$85))))</f>
        <v>0.5</v>
      </c>
      <c r="J109" s="55">
        <f>IF(ISERROR(COUNTIF(J$65:J$82,"=3")/(18-COUNTBLANK(Indicadores!$F$68:$F$85))),"",(COUNTIF(J$65:J$82,"=3")/(18-COUNTBLANK(Indicadores!$F$68:$F$85))))</f>
        <v>0.27777777777777779</v>
      </c>
      <c r="K109" s="55">
        <f>IF(ISERROR(COUNTIF(K$65:K$82,"=3")/(18-COUNTBLANK(Indicadores!$F$68:$F$85))),"",(COUNTIF(K$65:K$82,"=3")/(18-COUNTBLANK(Indicadores!$F$68:$F$85))))</f>
        <v>0.22222222222222221</v>
      </c>
      <c r="L109" s="55">
        <f>IF(ISERROR(COUNTIF(L$65:L$82,"=3")/(18-COUNTBLANK(Indicadores!$F$68:$F$85))),"",(COUNTIF(L$65:L$82,"=3")/(18-COUNTBLANK(Indicadores!$F$68:$F$85))))</f>
        <v>0.16666666666666666</v>
      </c>
      <c r="M109" s="55">
        <f>IF(ISERROR(COUNTIF(M$65:M$82,"=3")/(18-COUNTBLANK(Indicadores!$F$68:$F$85))),"",(COUNTIF(M$65:M$82,"=3")/(18-COUNTBLANK(Indicadores!$F$68:$F$85))))</f>
        <v>0.27777777777777779</v>
      </c>
      <c r="N109" s="55">
        <f>IF(ISERROR(COUNTIF(N$65:N$82,"=3")/(18-COUNTBLANK(Indicadores!$F$68:$F$85))),"",(COUNTIF(N$65:N$82,"=3")/(18-COUNTBLANK(Indicadores!$F$68:$F$85))))</f>
        <v>0.3888888888888889</v>
      </c>
      <c r="O109" s="55">
        <f>IF(ISERROR(COUNTIF(O$65:O$82,"=3")/(18-COUNTBLANK(Indicadores!$F$68:$F$85))),"",(COUNTIF(O$65:O$82,"=3")/(18-COUNTBLANK(Indicadores!$F$68:$F$85))))</f>
        <v>0.22222222222222221</v>
      </c>
      <c r="P109" s="55">
        <f>IF(ISERROR(COUNTIF(P$65:P$82,"=3")/(18-COUNTBLANK(Indicadores!$F$68:$F$85))),"",(COUNTIF(P$65:P$82,"=3")/(18-COUNTBLANK(Indicadores!$F$68:$F$85))))</f>
        <v>0</v>
      </c>
      <c r="Q109" s="55">
        <f>IF(ISERROR(COUNTIF(Q$65:Q$82,"=3")/(18-COUNTBLANK(Indicadores!$F$68:$F$85))),"",(COUNTIF(Q$65:Q$82,"=3")/(18-COUNTBLANK(Indicadores!$F$68:$F$85))))</f>
        <v>0</v>
      </c>
      <c r="R109" s="55">
        <f>IF(ISERROR(COUNTIF(R$65:R$82,"=3")/(18-COUNTBLANK(Indicadores!$F$68:$F$85))),"",(COUNTIF(R$65:R$82,"=3")/(18-COUNTBLANK(Indicadores!$F$68:$F$85))))</f>
        <v>0</v>
      </c>
      <c r="S109" s="55">
        <f>IF(ISERROR(COUNTIF(S$65:S$82,"=3")/(18-COUNTBLANK(Indicadores!$F$68:$F$85))),"",(COUNTIF(S$65:S$82,"=3")/(18-COUNTBLANK(Indicadores!$F$68:$F$85))))</f>
        <v>0</v>
      </c>
      <c r="T109" s="55">
        <f>IF(ISERROR(COUNTIF(T$65:T$82,"=3")/(18-COUNTBLANK(Indicadores!$F$68:$F$85))),"",(COUNTIF(T$65:T$82,"=3")/(18-COUNTBLANK(Indicadores!$F$68:$F$85))))</f>
        <v>0</v>
      </c>
      <c r="U109" s="55">
        <f>IF(ISERROR(COUNTIF(U$65:U$82,"=3")/(18-COUNTBLANK(Indicadores!$F$68:$F$85))),"",(COUNTIF(U$65:U$82,"=3")/(18-COUNTBLANK(Indicadores!$F$68:$F$85))))</f>
        <v>0</v>
      </c>
      <c r="V109" s="55">
        <f>IF(ISERROR(COUNTIF(V$65:V$82,"=3")/(18-COUNTBLANK(Indicadores!$F$68:$F$85))),"",(COUNTIF(V$65:V$82,"=3")/(18-COUNTBLANK(Indicadores!$F$68:$F$85))))</f>
        <v>0</v>
      </c>
      <c r="W109" s="3"/>
      <c r="X109" s="3"/>
      <c r="Y109" s="3"/>
      <c r="Z109" s="3"/>
      <c r="AA109" s="3"/>
      <c r="AB109" s="3"/>
      <c r="AC109" s="3"/>
      <c r="AD109" s="3"/>
      <c r="AE109" s="3"/>
      <c r="AF109" s="3"/>
    </row>
    <row r="110" spans="1:32" x14ac:dyDescent="0.25">
      <c r="A110" s="3"/>
      <c r="B110" s="474"/>
      <c r="C110" s="478"/>
      <c r="D110" s="479"/>
      <c r="E110" s="479"/>
      <c r="F110" s="156" t="s">
        <v>11</v>
      </c>
      <c r="G110" s="56">
        <f>IF(ISERROR(COUNTIF(G$65:G$82,"=2")/(18-COUNTBLANK(Indicadores!$F$68:$F$85))),"",(COUNTIF(G$65:G$82,"=2")/(18-COUNTBLANK(Indicadores!$F$68:$F$85))))</f>
        <v>0.1111111111111111</v>
      </c>
      <c r="H110" s="56">
        <f>IF(ISERROR(COUNTIF(H$65:H$82,"=2")/(18-COUNTBLANK(Indicadores!$F$68:$F$85))),"",(COUNTIF(H$65:H$82,"=2")/(18-COUNTBLANK(Indicadores!$F$68:$F$85))))</f>
        <v>0.5</v>
      </c>
      <c r="I110" s="56">
        <f>IF(ISERROR(COUNTIF(I$65:I$82,"=2")/(18-COUNTBLANK(Indicadores!$F$68:$F$85))),"",(COUNTIF(I$65:I$82,"=2")/(18-COUNTBLANK(Indicadores!$F$68:$F$85))))</f>
        <v>0.22222222222222221</v>
      </c>
      <c r="J110" s="56">
        <f>IF(ISERROR(COUNTIF(J$65:J$82,"=2")/(18-COUNTBLANK(Indicadores!$F$68:$F$85))),"",(COUNTIF(J$65:J$82,"=2")/(18-COUNTBLANK(Indicadores!$F$68:$F$85))))</f>
        <v>0.61111111111111116</v>
      </c>
      <c r="K110" s="56">
        <f>IF(ISERROR(COUNTIF(K$65:K$82,"=2")/(18-COUNTBLANK(Indicadores!$F$68:$F$85))),"",(COUNTIF(K$65:K$82,"=2")/(18-COUNTBLANK(Indicadores!$F$68:$F$85))))</f>
        <v>0.55555555555555558</v>
      </c>
      <c r="L110" s="56">
        <f>IF(ISERROR(COUNTIF(L$65:L$82,"=2")/(18-COUNTBLANK(Indicadores!$F$68:$F$85))),"",(COUNTIF(L$65:L$82,"=2")/(18-COUNTBLANK(Indicadores!$F$68:$F$85))))</f>
        <v>0.33333333333333331</v>
      </c>
      <c r="M110" s="56">
        <f>IF(ISERROR(COUNTIF(M$65:M$82,"=2")/(18-COUNTBLANK(Indicadores!$F$68:$F$85))),"",(COUNTIF(M$65:M$82,"=2")/(18-COUNTBLANK(Indicadores!$F$68:$F$85))))</f>
        <v>0.44444444444444442</v>
      </c>
      <c r="N110" s="56">
        <f>IF(ISERROR(COUNTIF(N$65:N$82,"=2")/(18-COUNTBLANK(Indicadores!$F$68:$F$85))),"",(COUNTIF(N$65:N$82,"=2")/(18-COUNTBLANK(Indicadores!$F$68:$F$85))))</f>
        <v>0.33333333333333331</v>
      </c>
      <c r="O110" s="56">
        <f>IF(ISERROR(COUNTIF(O$65:O$82,"=2")/(18-COUNTBLANK(Indicadores!$F$68:$F$85))),"",(COUNTIF(O$65:O$82,"=2")/(18-COUNTBLANK(Indicadores!$F$68:$F$85))))</f>
        <v>0.33333333333333331</v>
      </c>
      <c r="P110" s="56">
        <f>IF(ISERROR(COUNTIF(P$65:P$82,"=2")/(18-COUNTBLANK(Indicadores!$F$68:$F$85))),"",(COUNTIF(P$65:P$82,"=2")/(18-COUNTBLANK(Indicadores!$F$68:$F$85))))</f>
        <v>0</v>
      </c>
      <c r="Q110" s="56">
        <f>IF(ISERROR(COUNTIF(Q$65:Q$82,"=2")/(18-COUNTBLANK(Indicadores!$F$68:$F$85))),"",(COUNTIF(Q$65:Q$82,"=2")/(18-COUNTBLANK(Indicadores!$F$68:$F$85))))</f>
        <v>0</v>
      </c>
      <c r="R110" s="56">
        <f>IF(ISERROR(COUNTIF(R$65:R$82,"=2")/(18-COUNTBLANK(Indicadores!$F$68:$F$85))),"",(COUNTIF(R$65:R$82,"=2")/(18-COUNTBLANK(Indicadores!$F$68:$F$85))))</f>
        <v>0</v>
      </c>
      <c r="S110" s="56">
        <f>IF(ISERROR(COUNTIF(S$65:S$82,"=2")/(18-COUNTBLANK(Indicadores!$F$68:$F$85))),"",(COUNTIF(S$65:S$82,"=2")/(18-COUNTBLANK(Indicadores!$F$68:$F$85))))</f>
        <v>0</v>
      </c>
      <c r="T110" s="56">
        <f>IF(ISERROR(COUNTIF(T$65:T$82,"=2")/(18-COUNTBLANK(Indicadores!$F$68:$F$85))),"",(COUNTIF(T$65:T$82,"=2")/(18-COUNTBLANK(Indicadores!$F$68:$F$85))))</f>
        <v>0</v>
      </c>
      <c r="U110" s="56">
        <f>IF(ISERROR(COUNTIF(U$65:U$82,"=2")/(18-COUNTBLANK(Indicadores!$F$68:$F$85))),"",(COUNTIF(U$65:U$82,"=2")/(18-COUNTBLANK(Indicadores!$F$68:$F$85))))</f>
        <v>0</v>
      </c>
      <c r="V110" s="56">
        <f>IF(ISERROR(COUNTIF(V$65:V$82,"=2")/(18-COUNTBLANK(Indicadores!$F$68:$F$85))),"",(COUNTIF(V$65:V$82,"=2")/(18-COUNTBLANK(Indicadores!$F$68:$F$85))))</f>
        <v>0</v>
      </c>
      <c r="W110" s="1"/>
      <c r="X110" s="3"/>
      <c r="Y110" s="1"/>
      <c r="Z110" s="1"/>
      <c r="AA110" s="3"/>
      <c r="AB110" s="1"/>
      <c r="AC110" s="1"/>
      <c r="AD110" s="1"/>
      <c r="AE110" s="1"/>
      <c r="AF110" s="1"/>
    </row>
    <row r="111" spans="1:32" x14ac:dyDescent="0.25">
      <c r="A111" s="3"/>
      <c r="B111" s="474"/>
      <c r="C111" s="478"/>
      <c r="D111" s="479"/>
      <c r="E111" s="479"/>
      <c r="F111" s="156" t="s">
        <v>12</v>
      </c>
      <c r="G111" s="57">
        <f>IF(ISERROR(COUNTIF(G$65:G$82,"=1")/(18-COUNTBLANK(Indicadores!$F$68:$F$85))),"",(COUNTIF(G$65:G$82,"=1")/(18-COUNTBLANK(Indicadores!$F$68:$F$85))))</f>
        <v>5.5555555555555552E-2</v>
      </c>
      <c r="H111" s="57">
        <f>IF(ISERROR(COUNTIF(H$65:H$82,"=1")/(18-COUNTBLANK(Indicadores!$F$68:$F$85))),"",(COUNTIF(H$65:H$82,"=1")/(18-COUNTBLANK(Indicadores!$F$68:$F$85))))</f>
        <v>5.5555555555555552E-2</v>
      </c>
      <c r="I111" s="57">
        <f>IF(ISERROR(COUNTIF(I$65:I$82,"=1")/(18-COUNTBLANK(Indicadores!$F$68:$F$85))),"",(COUNTIF(I$65:I$82,"=1")/(18-COUNTBLANK(Indicadores!$F$68:$F$85))))</f>
        <v>0.27777777777777779</v>
      </c>
      <c r="J111" s="57">
        <f>IF(ISERROR(COUNTIF(J$65:J$82,"=1")/(18-COUNTBLANK(Indicadores!$F$68:$F$85))),"",(COUNTIF(J$65:J$82,"=1")/(18-COUNTBLANK(Indicadores!$F$68:$F$85))))</f>
        <v>0.1111111111111111</v>
      </c>
      <c r="K111" s="57">
        <f>IF(ISERROR(COUNTIF(K$65:K$82,"=1")/(18-COUNTBLANK(Indicadores!$F$68:$F$85))),"",(COUNTIF(K$65:K$82,"=1")/(18-COUNTBLANK(Indicadores!$F$68:$F$85))))</f>
        <v>0.22222222222222221</v>
      </c>
      <c r="L111" s="57">
        <f>IF(ISERROR(COUNTIF(L$65:L$82,"=1")/(18-COUNTBLANK(Indicadores!$F$68:$F$85))),"",(COUNTIF(L$65:L$82,"=1")/(18-COUNTBLANK(Indicadores!$F$68:$F$85))))</f>
        <v>0.5</v>
      </c>
      <c r="M111" s="57">
        <f>IF(ISERROR(COUNTIF(M$65:M$82,"=1")/(18-COUNTBLANK(Indicadores!$F$68:$F$85))),"",(COUNTIF(M$65:M$82,"=1")/(18-COUNTBLANK(Indicadores!$F$68:$F$85))))</f>
        <v>0.27777777777777779</v>
      </c>
      <c r="N111" s="57">
        <f>IF(ISERROR(COUNTIF(N$65:N$82,"=1")/(18-COUNTBLANK(Indicadores!$F$68:$F$85))),"",(COUNTIF(N$65:N$82,"=1")/(18-COUNTBLANK(Indicadores!$F$68:$F$85))))</f>
        <v>0.27777777777777779</v>
      </c>
      <c r="O111" s="57">
        <f>IF(ISERROR(COUNTIF(O$65:O$82,"=1")/(18-COUNTBLANK(Indicadores!$F$68:$F$85))),"",(COUNTIF(O$65:O$82,"=1")/(18-COUNTBLANK(Indicadores!$F$68:$F$85))))</f>
        <v>0.44444444444444442</v>
      </c>
      <c r="P111" s="57">
        <f>IF(ISERROR(COUNTIF(P$65:P$82,"=1")/(18-COUNTBLANK(Indicadores!$F$68:$F$85))),"",(COUNTIF(P$65:P$82,"=1")/(18-COUNTBLANK(Indicadores!$F$68:$F$85))))</f>
        <v>0</v>
      </c>
      <c r="Q111" s="57">
        <f>IF(ISERROR(COUNTIF(Q$65:Q$82,"=1")/(18-COUNTBLANK(Indicadores!$F$68:$F$85))),"",(COUNTIF(Q$65:Q$82,"=1")/(18-COUNTBLANK(Indicadores!$F$68:$F$85))))</f>
        <v>0</v>
      </c>
      <c r="R111" s="57">
        <f>IF(ISERROR(COUNTIF(R$65:R$82,"=1")/(18-COUNTBLANK(Indicadores!$F$68:$F$85))),"",(COUNTIF(R$65:R$82,"=1")/(18-COUNTBLANK(Indicadores!$F$68:$F$85))))</f>
        <v>0</v>
      </c>
      <c r="S111" s="57">
        <f>IF(ISERROR(COUNTIF(S$65:S$82,"=1")/(18-COUNTBLANK(Indicadores!$F$68:$F$85))),"",(COUNTIF(S$65:S$82,"=1")/(18-COUNTBLANK(Indicadores!$F$68:$F$85))))</f>
        <v>0</v>
      </c>
      <c r="T111" s="57">
        <f>IF(ISERROR(COUNTIF(T$65:T$82,"=1")/(18-COUNTBLANK(Indicadores!$F$68:$F$85))),"",(COUNTIF(T$65:T$82,"=1")/(18-COUNTBLANK(Indicadores!$F$68:$F$85))))</f>
        <v>0</v>
      </c>
      <c r="U111" s="57">
        <f>IF(ISERROR(COUNTIF(U$65:U$82,"=1")/(18-COUNTBLANK(Indicadores!$F$68:$F$85))),"",(COUNTIF(U$65:U$82,"=1")/(18-COUNTBLANK(Indicadores!$F$68:$F$85))))</f>
        <v>0</v>
      </c>
      <c r="V111" s="57">
        <f>IF(ISERROR(COUNTIF(V$65:V$82,"=1")/(18-COUNTBLANK(Indicadores!$F$68:$F$85))),"",(COUNTIF(V$65:V$82,"=1")/(18-COUNTBLANK(Indicadores!$F$68:$F$85))))</f>
        <v>0</v>
      </c>
      <c r="W111" s="3"/>
      <c r="X111" s="3"/>
      <c r="Y111" s="3"/>
      <c r="Z111" s="3"/>
      <c r="AA111" s="3"/>
      <c r="AB111" s="3"/>
      <c r="AC111" s="3"/>
      <c r="AD111" s="3"/>
      <c r="AE111" s="3"/>
      <c r="AF111" s="3"/>
    </row>
    <row r="112" spans="1:32" ht="15.75" thickBot="1" x14ac:dyDescent="0.3">
      <c r="A112" s="3"/>
      <c r="B112" s="475"/>
      <c r="C112" s="480"/>
      <c r="D112" s="481"/>
      <c r="E112" s="481"/>
      <c r="F112" s="157" t="s">
        <v>26</v>
      </c>
      <c r="G112" s="58">
        <f>IF(ISERROR(COUNTIF(G$65:G$82,"=0")/(18-COUNTBLANK(Indicadores!$F$68:$F$85))),"",(COUNTIF(G$65:G$82,"=0")/(18-COUNTBLANK(Indicadores!$F$68:$F$85))))</f>
        <v>0</v>
      </c>
      <c r="H112" s="58">
        <f>IF(ISERROR(COUNTIF(H$65:H$82,"=0")/(18-COUNTBLANK(Indicadores!$F$68:$F$85))),"",(COUNTIF(H$65:H$82,"=0")/(18-COUNTBLANK(Indicadores!$F$68:$F$85))))</f>
        <v>0</v>
      </c>
      <c r="I112" s="58">
        <f>IF(ISERROR(COUNTIF(I$65:I$82,"=0")/(18-COUNTBLANK(Indicadores!$F$68:$F$85))),"",(COUNTIF(I$65:I$82,"=0")/(18-COUNTBLANK(Indicadores!$F$68:$F$85))))</f>
        <v>0</v>
      </c>
      <c r="J112" s="58">
        <f>IF(ISERROR(COUNTIF(J$65:J$82,"=0")/(18-COUNTBLANK(Indicadores!$F$68:$F$85))),"",(COUNTIF(J$65:J$82,"=0")/(18-COUNTBLANK(Indicadores!$F$68:$F$85))))</f>
        <v>0</v>
      </c>
      <c r="K112" s="58">
        <f>IF(ISERROR(COUNTIF(K$65:K$82,"=0")/(18-COUNTBLANK(Indicadores!$F$68:$F$85))),"",(COUNTIF(K$65:K$82,"=0")/(18-COUNTBLANK(Indicadores!$F$68:$F$85))))</f>
        <v>0</v>
      </c>
      <c r="L112" s="58">
        <f>IF(ISERROR(COUNTIF(L$65:L$82,"=0")/(18-COUNTBLANK(Indicadores!$F$68:$F$85))),"",(COUNTIF(L$65:L$82,"=0")/(18-COUNTBLANK(Indicadores!$F$68:$F$85))))</f>
        <v>0</v>
      </c>
      <c r="M112" s="58">
        <f>IF(ISERROR(COUNTIF(M$65:M$82,"=0")/(18-COUNTBLANK(Indicadores!$F$68:$F$85))),"",(COUNTIF(M$65:M$82,"=0")/(18-COUNTBLANK(Indicadores!$F$68:$F$85))))</f>
        <v>0</v>
      </c>
      <c r="N112" s="58">
        <f>IF(ISERROR(COUNTIF(N$65:N$82,"=0")/(18-COUNTBLANK(Indicadores!$F$68:$F$85))),"",(COUNTIF(N$65:N$82,"=0")/(18-COUNTBLANK(Indicadores!$F$68:$F$85))))</f>
        <v>0</v>
      </c>
      <c r="O112" s="58">
        <f>IF(ISERROR(COUNTIF(O$65:O$82,"=0")/(18-COUNTBLANK(Indicadores!$F$68:$F$85))),"",(COUNTIF(O$65:O$82,"=0")/(18-COUNTBLANK(Indicadores!$F$68:$F$85))))</f>
        <v>0</v>
      </c>
      <c r="P112" s="58">
        <f>IF(ISERROR(COUNTIF(P$65:P$82,"=0")/(18-COUNTBLANK(Indicadores!$F$68:$F$85))),"",(COUNTIF(P$65:P$82,"=0")/(18-COUNTBLANK(Indicadores!$F$68:$F$85))))</f>
        <v>0</v>
      </c>
      <c r="Q112" s="58">
        <f>IF(ISERROR(COUNTIF(Q$65:Q$82,"=0")/(18-COUNTBLANK(Indicadores!$F$68:$F$85))),"",(COUNTIF(Q$65:Q$82,"=0")/(18-COUNTBLANK(Indicadores!$F$68:$F$85))))</f>
        <v>0</v>
      </c>
      <c r="R112" s="58">
        <f>IF(ISERROR(COUNTIF(R$65:R$82,"=0")/(18-COUNTBLANK(Indicadores!$F$68:$F$85))),"",(COUNTIF(R$65:R$82,"=0")/(18-COUNTBLANK(Indicadores!$F$68:$F$85))))</f>
        <v>0</v>
      </c>
      <c r="S112" s="58">
        <f>IF(ISERROR(COUNTIF(S$65:S$82,"=0")/(18-COUNTBLANK(Indicadores!$F$68:$F$85))),"",(COUNTIF(S$65:S$82,"=0")/(18-COUNTBLANK(Indicadores!$F$68:$F$85))))</f>
        <v>0</v>
      </c>
      <c r="T112" s="58">
        <f>IF(ISERROR(COUNTIF(T$65:T$82,"=0")/(18-COUNTBLANK(Indicadores!$F$68:$F$85))),"",(COUNTIF(T$65:T$82,"=0")/(18-COUNTBLANK(Indicadores!$F$68:$F$85))))</f>
        <v>0</v>
      </c>
      <c r="U112" s="58">
        <f>IF(ISERROR(COUNTIF(U$65:U$82,"=0")/(18-COUNTBLANK(Indicadores!$F$68:$F$85))),"",(COUNTIF(U$65:U$82,"=0")/(18-COUNTBLANK(Indicadores!$F$68:$F$85))))</f>
        <v>0</v>
      </c>
      <c r="V112" s="58">
        <f>IF(ISERROR(COUNTIF(V$65:V$82,"=0")/(18-COUNTBLANK(Indicadores!$F$68:$F$85))),"",(COUNTIF(V$65:V$82,"=0")/(18-COUNTBLANK(Indicadores!$F$68:$F$85))))</f>
        <v>0</v>
      </c>
      <c r="W112" s="3"/>
      <c r="X112" s="3"/>
      <c r="Y112" s="3"/>
      <c r="Z112" s="3"/>
      <c r="AA112" s="3"/>
      <c r="AB112" s="61"/>
      <c r="AC112" s="3"/>
      <c r="AD112" s="3"/>
      <c r="AE112" s="3"/>
      <c r="AF112" s="3"/>
    </row>
    <row r="113" spans="1:32" ht="15.75" thickBot="1" x14ac:dyDescent="0.3">
      <c r="A113" s="3"/>
      <c r="B113" s="62"/>
      <c r="C113" s="62"/>
      <c r="D113" s="63"/>
      <c r="E113" s="63"/>
      <c r="F113" s="158"/>
      <c r="G113" s="308"/>
      <c r="H113" s="308"/>
      <c r="I113" s="308"/>
      <c r="J113" s="308"/>
      <c r="K113" s="308"/>
      <c r="L113" s="308"/>
      <c r="M113" s="308"/>
      <c r="N113" s="308"/>
      <c r="O113" s="308"/>
      <c r="P113" s="64"/>
      <c r="Q113" s="64"/>
      <c r="R113" s="64"/>
      <c r="S113" s="64"/>
      <c r="T113" s="64"/>
      <c r="U113" s="64"/>
      <c r="V113" s="64"/>
      <c r="W113" s="3"/>
      <c r="X113" s="3"/>
      <c r="Y113" s="3"/>
      <c r="Z113" s="3"/>
      <c r="AA113" s="3"/>
      <c r="AB113" s="3"/>
      <c r="AC113" s="3"/>
      <c r="AD113" s="3"/>
      <c r="AE113" s="3"/>
      <c r="AF113" s="3"/>
    </row>
    <row r="114" spans="1:32" x14ac:dyDescent="0.25">
      <c r="A114" s="3"/>
      <c r="B114" s="482" t="s">
        <v>43</v>
      </c>
      <c r="C114" s="485"/>
      <c r="D114" s="486"/>
      <c r="E114" s="486"/>
      <c r="F114" s="159" t="s">
        <v>6</v>
      </c>
      <c r="G114" s="19">
        <f>COUNTIF(G$12:G$82,"=3")</f>
        <v>35</v>
      </c>
      <c r="H114" s="19">
        <f t="shared" ref="H114:V114" si="35">COUNTIF(H$12:H$82,"=3")</f>
        <v>18</v>
      </c>
      <c r="I114" s="19">
        <f t="shared" si="35"/>
        <v>21</v>
      </c>
      <c r="J114" s="19">
        <f t="shared" si="35"/>
        <v>16</v>
      </c>
      <c r="K114" s="19">
        <f t="shared" si="35"/>
        <v>12</v>
      </c>
      <c r="L114" s="19">
        <f t="shared" si="35"/>
        <v>9</v>
      </c>
      <c r="M114" s="19">
        <f t="shared" si="35"/>
        <v>15</v>
      </c>
      <c r="N114" s="19">
        <f t="shared" si="35"/>
        <v>14</v>
      </c>
      <c r="O114" s="19">
        <f t="shared" si="35"/>
        <v>14</v>
      </c>
      <c r="P114" s="19">
        <f t="shared" si="35"/>
        <v>0</v>
      </c>
      <c r="Q114" s="19">
        <f t="shared" si="35"/>
        <v>0</v>
      </c>
      <c r="R114" s="19">
        <f t="shared" si="35"/>
        <v>0</v>
      </c>
      <c r="S114" s="19">
        <f t="shared" si="35"/>
        <v>0</v>
      </c>
      <c r="T114" s="19">
        <f t="shared" si="35"/>
        <v>0</v>
      </c>
      <c r="U114" s="19">
        <f t="shared" si="35"/>
        <v>0</v>
      </c>
      <c r="V114" s="19">
        <f t="shared" si="35"/>
        <v>0</v>
      </c>
      <c r="W114" s="3"/>
      <c r="X114" s="3"/>
      <c r="Y114" s="3"/>
      <c r="Z114" s="3"/>
      <c r="AA114" s="3"/>
      <c r="AB114" s="3"/>
      <c r="AC114" s="3"/>
      <c r="AD114" s="3"/>
      <c r="AE114" s="3"/>
      <c r="AF114" s="3"/>
    </row>
    <row r="115" spans="1:32" x14ac:dyDescent="0.25">
      <c r="A115" s="3"/>
      <c r="B115" s="483"/>
      <c r="C115" s="487"/>
      <c r="D115" s="488"/>
      <c r="E115" s="488"/>
      <c r="F115" s="160" t="s">
        <v>24</v>
      </c>
      <c r="G115" s="52">
        <f>COUNTIF(G$12:G$82,"=2")</f>
        <v>6</v>
      </c>
      <c r="H115" s="52">
        <f t="shared" ref="H115:V115" si="36">COUNTIF(H$12:H$82,"=2")</f>
        <v>21</v>
      </c>
      <c r="I115" s="52">
        <f t="shared" si="36"/>
        <v>14</v>
      </c>
      <c r="J115" s="52">
        <f t="shared" si="36"/>
        <v>24</v>
      </c>
      <c r="K115" s="52">
        <f t="shared" si="36"/>
        <v>19</v>
      </c>
      <c r="L115" s="52">
        <f t="shared" si="36"/>
        <v>18</v>
      </c>
      <c r="M115" s="52">
        <f t="shared" si="36"/>
        <v>18</v>
      </c>
      <c r="N115" s="52">
        <f t="shared" si="36"/>
        <v>20</v>
      </c>
      <c r="O115" s="52">
        <f t="shared" si="36"/>
        <v>15</v>
      </c>
      <c r="P115" s="52">
        <f t="shared" si="36"/>
        <v>0</v>
      </c>
      <c r="Q115" s="52">
        <f t="shared" si="36"/>
        <v>0</v>
      </c>
      <c r="R115" s="52">
        <f t="shared" si="36"/>
        <v>0</v>
      </c>
      <c r="S115" s="52">
        <f t="shared" si="36"/>
        <v>0</v>
      </c>
      <c r="T115" s="52">
        <f t="shared" si="36"/>
        <v>0</v>
      </c>
      <c r="U115" s="52">
        <f t="shared" si="36"/>
        <v>0</v>
      </c>
      <c r="V115" s="52">
        <f t="shared" si="36"/>
        <v>0</v>
      </c>
      <c r="W115" s="3"/>
      <c r="X115" s="3"/>
      <c r="Y115" s="3"/>
      <c r="Z115" s="3"/>
      <c r="AA115" s="3"/>
      <c r="AB115" s="3"/>
      <c r="AC115" s="3"/>
      <c r="AD115" s="3"/>
      <c r="AE115" s="3"/>
      <c r="AF115" s="3"/>
    </row>
    <row r="116" spans="1:32" x14ac:dyDescent="0.25">
      <c r="A116" s="3"/>
      <c r="B116" s="483"/>
      <c r="C116" s="487"/>
      <c r="D116" s="488"/>
      <c r="E116" s="488"/>
      <c r="F116" s="160" t="s">
        <v>8</v>
      </c>
      <c r="G116" s="53">
        <f>COUNTIF(G$12:G$82,"=1")</f>
        <v>3</v>
      </c>
      <c r="H116" s="53">
        <f t="shared" ref="H116:V116" si="37">COUNTIF(H$12:H$82,"=1")</f>
        <v>5</v>
      </c>
      <c r="I116" s="53">
        <f t="shared" si="37"/>
        <v>9</v>
      </c>
      <c r="J116" s="53">
        <f t="shared" si="37"/>
        <v>4</v>
      </c>
      <c r="K116" s="53">
        <f t="shared" si="37"/>
        <v>12</v>
      </c>
      <c r="L116" s="53">
        <f t="shared" si="37"/>
        <v>16</v>
      </c>
      <c r="M116" s="53">
        <f t="shared" si="37"/>
        <v>10</v>
      </c>
      <c r="N116" s="53">
        <f t="shared" si="37"/>
        <v>9</v>
      </c>
      <c r="O116" s="53">
        <f t="shared" si="37"/>
        <v>14</v>
      </c>
      <c r="P116" s="53">
        <f t="shared" si="37"/>
        <v>0</v>
      </c>
      <c r="Q116" s="53">
        <f t="shared" si="37"/>
        <v>0</v>
      </c>
      <c r="R116" s="53">
        <f t="shared" si="37"/>
        <v>0</v>
      </c>
      <c r="S116" s="53">
        <f t="shared" si="37"/>
        <v>0</v>
      </c>
      <c r="T116" s="53">
        <f t="shared" si="37"/>
        <v>0</v>
      </c>
      <c r="U116" s="53">
        <f t="shared" si="37"/>
        <v>0</v>
      </c>
      <c r="V116" s="53">
        <f t="shared" si="37"/>
        <v>0</v>
      </c>
      <c r="W116" s="3"/>
      <c r="X116" s="3"/>
      <c r="Y116" s="3"/>
      <c r="Z116" s="3"/>
      <c r="AA116" s="3"/>
      <c r="AB116" s="3"/>
      <c r="AC116" s="3"/>
      <c r="AD116" s="3"/>
      <c r="AE116" s="3"/>
      <c r="AF116" s="3"/>
    </row>
    <row r="117" spans="1:32" ht="15.75" thickBot="1" x14ac:dyDescent="0.3">
      <c r="A117" s="3"/>
      <c r="B117" s="483"/>
      <c r="C117" s="487"/>
      <c r="D117" s="488"/>
      <c r="E117" s="488"/>
      <c r="F117" s="161" t="s">
        <v>25</v>
      </c>
      <c r="G117" s="54">
        <f>COUNTIF(G$12:G$82,"=0")</f>
        <v>0</v>
      </c>
      <c r="H117" s="54">
        <f t="shared" ref="H117:V117" si="38">COUNTIF(H$12:H$82,"=0")</f>
        <v>0</v>
      </c>
      <c r="I117" s="54">
        <f t="shared" si="38"/>
        <v>0</v>
      </c>
      <c r="J117" s="54">
        <f t="shared" si="38"/>
        <v>0</v>
      </c>
      <c r="K117" s="54">
        <f t="shared" si="38"/>
        <v>0</v>
      </c>
      <c r="L117" s="54">
        <f t="shared" si="38"/>
        <v>0</v>
      </c>
      <c r="M117" s="54">
        <f t="shared" si="38"/>
        <v>0</v>
      </c>
      <c r="N117" s="54">
        <f t="shared" si="38"/>
        <v>0</v>
      </c>
      <c r="O117" s="54">
        <f t="shared" si="38"/>
        <v>0</v>
      </c>
      <c r="P117" s="54">
        <f t="shared" si="38"/>
        <v>0</v>
      </c>
      <c r="Q117" s="54">
        <f t="shared" si="38"/>
        <v>0</v>
      </c>
      <c r="R117" s="54">
        <f t="shared" si="38"/>
        <v>0</v>
      </c>
      <c r="S117" s="54">
        <f t="shared" si="38"/>
        <v>0</v>
      </c>
      <c r="T117" s="54">
        <f t="shared" si="38"/>
        <v>0</v>
      </c>
      <c r="U117" s="54">
        <f t="shared" si="38"/>
        <v>0</v>
      </c>
      <c r="V117" s="54">
        <f t="shared" si="38"/>
        <v>0</v>
      </c>
      <c r="W117" s="3"/>
      <c r="X117" s="3"/>
      <c r="Y117" s="3"/>
      <c r="Z117" s="3"/>
      <c r="AA117" s="3"/>
      <c r="AB117" s="3"/>
      <c r="AC117" s="3"/>
      <c r="AD117" s="3"/>
      <c r="AE117" s="3"/>
      <c r="AF117" s="3"/>
    </row>
    <row r="118" spans="1:32" ht="15.75" thickBot="1" x14ac:dyDescent="0.3">
      <c r="A118" s="3"/>
      <c r="B118" s="483"/>
      <c r="C118" s="487"/>
      <c r="D118" s="488"/>
      <c r="E118" s="488"/>
      <c r="F118" s="98"/>
      <c r="G118" s="98"/>
      <c r="H118" s="98"/>
      <c r="I118" s="98"/>
      <c r="J118" s="98"/>
      <c r="K118" s="98"/>
      <c r="L118" s="98"/>
      <c r="M118" s="98"/>
      <c r="N118" s="98"/>
      <c r="O118" s="98"/>
      <c r="P118" s="98"/>
      <c r="Q118" s="98"/>
      <c r="R118" s="98"/>
      <c r="S118" s="98"/>
      <c r="T118" s="98"/>
      <c r="U118" s="98"/>
      <c r="V118" s="99"/>
      <c r="W118" s="3"/>
      <c r="X118" s="3"/>
      <c r="Y118" s="3"/>
      <c r="Z118" s="3"/>
      <c r="AA118" s="3"/>
      <c r="AB118" s="3"/>
      <c r="AC118" s="3"/>
      <c r="AD118" s="3"/>
      <c r="AE118" s="3"/>
      <c r="AF118" s="3"/>
    </row>
    <row r="119" spans="1:32" x14ac:dyDescent="0.25">
      <c r="A119" s="3"/>
      <c r="B119" s="483"/>
      <c r="C119" s="487"/>
      <c r="D119" s="488"/>
      <c r="E119" s="488"/>
      <c r="F119" s="162" t="s">
        <v>10</v>
      </c>
      <c r="G119" s="55">
        <f>IF(ISERROR(COUNTIF(G$12:G$82,"=3")/(77-COUNTBLANK(Indicadores!$F$7:$F$85))),"",(COUNTIF(G$12:G$82,"=3")/(77-COUNTBLANK(Indicadores!$F$7:$F$85))))</f>
        <v>0.50724637681159424</v>
      </c>
      <c r="H119" s="55">
        <f>IF(ISERROR(COUNTIF(H$12:H$82,"=3")/(77-COUNTBLANK(Indicadores!$F$7:$F$85))),"",(COUNTIF(H$12:H$82,"=3")/(77-COUNTBLANK(Indicadores!$F$7:$F$85))))</f>
        <v>0.2608695652173913</v>
      </c>
      <c r="I119" s="55">
        <f>IF(ISERROR(COUNTIF(I$12:I$82,"=3")/(77-COUNTBLANK(Indicadores!$F$7:$F$85))),"",(COUNTIF(I$12:I$82,"=3")/(77-COUNTBLANK(Indicadores!$F$7:$F$85))))</f>
        <v>0.30434782608695654</v>
      </c>
      <c r="J119" s="55">
        <f>IF(ISERROR(COUNTIF(J$12:J$82,"=3")/(77-COUNTBLANK(Indicadores!$F$7:$F$85))),"",(COUNTIF(J$12:J$82,"=3")/(77-COUNTBLANK(Indicadores!$F$7:$F$85))))</f>
        <v>0.2318840579710145</v>
      </c>
      <c r="K119" s="55">
        <f>IF(ISERROR(COUNTIF(K$12:K$82,"=3")/(77-COUNTBLANK(Indicadores!$F$7:$F$85))),"",(COUNTIF(K$12:K$82,"=3")/(77-COUNTBLANK(Indicadores!$F$7:$F$85))))</f>
        <v>0.17391304347826086</v>
      </c>
      <c r="L119" s="55">
        <f>IF(ISERROR(COUNTIF(L$12:L$82,"=3")/(77-COUNTBLANK(Indicadores!$F$7:$F$85))),"",(COUNTIF(L$12:L$82,"=3")/(77-COUNTBLANK(Indicadores!$F$7:$F$85))))</f>
        <v>0.13043478260869565</v>
      </c>
      <c r="M119" s="55">
        <f>IF(ISERROR(COUNTIF(M$12:M$82,"=3")/(77-COUNTBLANK(Indicadores!$F$7:$F$85))),"",(COUNTIF(M$12:M$82,"=3")/(77-COUNTBLANK(Indicadores!$F$7:$F$85))))</f>
        <v>0.21739130434782608</v>
      </c>
      <c r="N119" s="55">
        <f>IF(ISERROR(COUNTIF(N$12:N$82,"=3")/(77-COUNTBLANK(Indicadores!$F$7:$F$85))),"",(COUNTIF(N$12:N$82,"=3")/(77-COUNTBLANK(Indicadores!$F$7:$F$85))))</f>
        <v>0.20289855072463769</v>
      </c>
      <c r="O119" s="55">
        <f>IF(ISERROR(COUNTIF(O$12:O$82,"=3")/(77-COUNTBLANK(Indicadores!$F$7:$F$85))),"",(COUNTIF(O$12:O$82,"=3")/(77-COUNTBLANK(Indicadores!$F$7:$F$85))))</f>
        <v>0.20289855072463769</v>
      </c>
      <c r="P119" s="55">
        <f>IF(ISERROR(COUNTIF(P$12:P$82,"=3")/(77-COUNTBLANK(Indicadores!$F$7:$F$85))),"",(COUNTIF(P$12:P$82,"=3")/(77-COUNTBLANK(Indicadores!$F$7:$F$85))))</f>
        <v>0</v>
      </c>
      <c r="Q119" s="55">
        <f>IF(ISERROR(COUNTIF(Q$12:Q$82,"=3")/(77-COUNTBLANK(Indicadores!$F$7:$F$85))),"",(COUNTIF(Q$12:Q$82,"=3")/(77-COUNTBLANK(Indicadores!$F$7:$F$85))))</f>
        <v>0</v>
      </c>
      <c r="R119" s="55">
        <f>IF(ISERROR(COUNTIF(R$12:R$82,"=3")/(77-COUNTBLANK(Indicadores!$F$7:$F$85))),"",(COUNTIF(R$12:R$82,"=3")/(77-COUNTBLANK(Indicadores!$F$7:$F$85))))</f>
        <v>0</v>
      </c>
      <c r="S119" s="55">
        <f>IF(ISERROR(COUNTIF(S$12:S$82,"=3")/(77-COUNTBLANK(Indicadores!$F$7:$F$85))),"",(COUNTIF(S$12:S$82,"=3")/(77-COUNTBLANK(Indicadores!$F$7:$F$85))))</f>
        <v>0</v>
      </c>
      <c r="T119" s="55">
        <f>IF(ISERROR(COUNTIF(T$12:T$82,"=3")/(77-COUNTBLANK(Indicadores!$F$7:$F$85))),"",(COUNTIF(T$12:T$82,"=3")/(77-COUNTBLANK(Indicadores!$F$7:$F$85))))</f>
        <v>0</v>
      </c>
      <c r="U119" s="55">
        <f>IF(ISERROR(COUNTIF(U$12:U$82,"=3")/(77-COUNTBLANK(Indicadores!$F$7:$F$85))),"",(COUNTIF(U$12:U$82,"=3")/(77-COUNTBLANK(Indicadores!$F$7:$F$85))))</f>
        <v>0</v>
      </c>
      <c r="V119" s="55">
        <f>IF(ISERROR(COUNTIF(V$12:V$82,"=3")/(77-COUNTBLANK(Indicadores!$F$7:$F$85))),"",(COUNTIF(V$12:V$82,"=3")/(77-COUNTBLANK(Indicadores!$F$7:$F$85))))</f>
        <v>0</v>
      </c>
      <c r="W119" s="3"/>
      <c r="X119" s="3"/>
      <c r="Y119" s="3"/>
      <c r="Z119" s="3"/>
      <c r="AA119" s="3"/>
      <c r="AB119" s="3"/>
      <c r="AC119" s="3"/>
      <c r="AD119" s="3"/>
      <c r="AE119" s="3"/>
      <c r="AF119" s="3"/>
    </row>
    <row r="120" spans="1:32" x14ac:dyDescent="0.25">
      <c r="A120" s="3"/>
      <c r="B120" s="483"/>
      <c r="C120" s="487"/>
      <c r="D120" s="488"/>
      <c r="E120" s="488"/>
      <c r="F120" s="163" t="s">
        <v>11</v>
      </c>
      <c r="G120" s="56">
        <f>IF(ISERROR(COUNTIF(G$12:G$82,"=2")/(77-COUNTBLANK(Indicadores!$F$7:$F$85))),"",(COUNTIF(G$12:G$82,"=2")/(77-COUNTBLANK(Indicadores!$F$7:$F$85))))</f>
        <v>8.6956521739130432E-2</v>
      </c>
      <c r="H120" s="56">
        <f>IF(ISERROR(COUNTIF(H$12:H$82,"=2")/(77-COUNTBLANK(Indicadores!$F$7:$F$85))),"",(COUNTIF(H$12:H$82,"=2")/(77-COUNTBLANK(Indicadores!$F$7:$F$85))))</f>
        <v>0.30434782608695654</v>
      </c>
      <c r="I120" s="56">
        <f>IF(ISERROR(COUNTIF(I$12:I$82,"=2")/(77-COUNTBLANK(Indicadores!$F$7:$F$85))),"",(COUNTIF(I$12:I$82,"=2")/(77-COUNTBLANK(Indicadores!$F$7:$F$85))))</f>
        <v>0.20289855072463769</v>
      </c>
      <c r="J120" s="56">
        <f>IF(ISERROR(COUNTIF(J$12:J$82,"=2")/(77-COUNTBLANK(Indicadores!$F$7:$F$85))),"",(COUNTIF(J$12:J$82,"=2")/(77-COUNTBLANK(Indicadores!$F$7:$F$85))))</f>
        <v>0.34782608695652173</v>
      </c>
      <c r="K120" s="56">
        <f>IF(ISERROR(COUNTIF(K$12:K$82,"=2")/(77-COUNTBLANK(Indicadores!$F$7:$F$85))),"",(COUNTIF(K$12:K$82,"=2")/(77-COUNTBLANK(Indicadores!$F$7:$F$85))))</f>
        <v>0.27536231884057971</v>
      </c>
      <c r="L120" s="56">
        <f>IF(ISERROR(COUNTIF(L$12:L$82,"=2")/(77-COUNTBLANK(Indicadores!$F$7:$F$85))),"",(COUNTIF(L$12:L$82,"=2")/(77-COUNTBLANK(Indicadores!$F$7:$F$85))))</f>
        <v>0.2608695652173913</v>
      </c>
      <c r="M120" s="56">
        <f>IF(ISERROR(COUNTIF(M$12:M$82,"=2")/(77-COUNTBLANK(Indicadores!$F$7:$F$85))),"",(COUNTIF(M$12:M$82,"=2")/(77-COUNTBLANK(Indicadores!$F$7:$F$85))))</f>
        <v>0.2608695652173913</v>
      </c>
      <c r="N120" s="56">
        <f>IF(ISERROR(COUNTIF(N$12:N$82,"=2")/(77-COUNTBLANK(Indicadores!$F$7:$F$85))),"",(COUNTIF(N$12:N$82,"=2")/(77-COUNTBLANK(Indicadores!$F$7:$F$85))))</f>
        <v>0.28985507246376813</v>
      </c>
      <c r="O120" s="56">
        <f>IF(ISERROR(COUNTIF(O$12:O$82,"=2")/(77-COUNTBLANK(Indicadores!$F$7:$F$85))),"",(COUNTIF(O$12:O$82,"=2")/(77-COUNTBLANK(Indicadores!$F$7:$F$85))))</f>
        <v>0.21739130434782608</v>
      </c>
      <c r="P120" s="56">
        <f>IF(ISERROR(COUNTIF(P$12:P$82,"=2")/(77-COUNTBLANK(Indicadores!$F$7:$F$85))),"",(COUNTIF(P$12:P$82,"=2")/(77-COUNTBLANK(Indicadores!$F$7:$F$85))))</f>
        <v>0</v>
      </c>
      <c r="Q120" s="56">
        <f>IF(ISERROR(COUNTIF(Q$12:Q$82,"=2")/(77-COUNTBLANK(Indicadores!$F$7:$F$85))),"",(COUNTIF(Q$12:Q$82,"=2")/(77-COUNTBLANK(Indicadores!$F$7:$F$85))))</f>
        <v>0</v>
      </c>
      <c r="R120" s="56">
        <f>IF(ISERROR(COUNTIF(R$12:R$82,"=2")/(77-COUNTBLANK(Indicadores!$F$7:$F$85))),"",(COUNTIF(R$12:R$82,"=2")/(77-COUNTBLANK(Indicadores!$F$7:$F$85))))</f>
        <v>0</v>
      </c>
      <c r="S120" s="56">
        <f>IF(ISERROR(COUNTIF(S$12:S$82,"=2")/(77-COUNTBLANK(Indicadores!$F$7:$F$85))),"",(COUNTIF(S$12:S$82,"=2")/(77-COUNTBLANK(Indicadores!$F$7:$F$85))))</f>
        <v>0</v>
      </c>
      <c r="T120" s="56">
        <f>IF(ISERROR(COUNTIF(T$12:T$82,"=2")/(77-COUNTBLANK(Indicadores!$F$7:$F$85))),"",(COUNTIF(T$12:T$82,"=2")/(77-COUNTBLANK(Indicadores!$F$7:$F$85))))</f>
        <v>0</v>
      </c>
      <c r="U120" s="56">
        <f>IF(ISERROR(COUNTIF(U$12:U$82,"=2")/(77-COUNTBLANK(Indicadores!$F$7:$F$85))),"",(COUNTIF(U$12:U$82,"=2")/(77-COUNTBLANK(Indicadores!$F$7:$F$85))))</f>
        <v>0</v>
      </c>
      <c r="V120" s="56">
        <f>IF(ISERROR(COUNTIF(V$12:V$82,"=2")/(77-COUNTBLANK(Indicadores!$F$7:$F$85))),"",(COUNTIF(V$12:V$82,"=2")/(77-COUNTBLANK(Indicadores!$F$7:$F$85))))</f>
        <v>0</v>
      </c>
      <c r="W120" s="3"/>
      <c r="X120" s="3"/>
      <c r="Y120" s="3"/>
      <c r="Z120" s="3"/>
      <c r="AA120" s="3"/>
      <c r="AB120" s="3"/>
      <c r="AC120" s="3"/>
      <c r="AD120" s="3"/>
      <c r="AE120" s="3"/>
      <c r="AF120" s="3"/>
    </row>
    <row r="121" spans="1:32" x14ac:dyDescent="0.25">
      <c r="A121" s="3"/>
      <c r="B121" s="483"/>
      <c r="C121" s="487"/>
      <c r="D121" s="488"/>
      <c r="E121" s="488"/>
      <c r="F121" s="163" t="s">
        <v>12</v>
      </c>
      <c r="G121" s="57">
        <f>IF(ISERROR(COUNTIF(G$12:G$82,"=1")/(77-COUNTBLANK(Indicadores!$F$7:$F$85))),"",(COUNTIF(G$12:G$82,"=1")/(77-COUNTBLANK(Indicadores!$F$7:$F$85))))</f>
        <v>4.3478260869565216E-2</v>
      </c>
      <c r="H121" s="57">
        <f>IF(ISERROR(COUNTIF(H$12:H$82,"=1")/(77-COUNTBLANK(Indicadores!$F$7:$F$85))),"",(COUNTIF(H$12:H$82,"=1")/(77-COUNTBLANK(Indicadores!$F$7:$F$85))))</f>
        <v>7.2463768115942032E-2</v>
      </c>
      <c r="I121" s="57">
        <f>IF(ISERROR(COUNTIF(I$12:I$82,"=1")/(77-COUNTBLANK(Indicadores!$F$7:$F$85))),"",(COUNTIF(I$12:I$82,"=1")/(77-COUNTBLANK(Indicadores!$F$7:$F$85))))</f>
        <v>0.13043478260869565</v>
      </c>
      <c r="J121" s="57">
        <f>IF(ISERROR(COUNTIF(J$12:J$82,"=1")/(77-COUNTBLANK(Indicadores!$F$7:$F$85))),"",(COUNTIF(J$12:J$82,"=1")/(77-COUNTBLANK(Indicadores!$F$7:$F$85))))</f>
        <v>5.7971014492753624E-2</v>
      </c>
      <c r="K121" s="57">
        <f>IF(ISERROR(COUNTIF(K$12:K$82,"=1")/(77-COUNTBLANK(Indicadores!$F$7:$F$85))),"",(COUNTIF(K$12:K$82,"=1")/(77-COUNTBLANK(Indicadores!$F$7:$F$85))))</f>
        <v>0.17391304347826086</v>
      </c>
      <c r="L121" s="57">
        <f>IF(ISERROR(COUNTIF(L$12:L$82,"=1")/(77-COUNTBLANK(Indicadores!$F$7:$F$85))),"",(COUNTIF(L$12:L$82,"=1")/(77-COUNTBLANK(Indicadores!$F$7:$F$85))))</f>
        <v>0.2318840579710145</v>
      </c>
      <c r="M121" s="57">
        <f>IF(ISERROR(COUNTIF(M$12:M$82,"=1")/(77-COUNTBLANK(Indicadores!$F$7:$F$85))),"",(COUNTIF(M$12:M$82,"=1")/(77-COUNTBLANK(Indicadores!$F$7:$F$85))))</f>
        <v>0.14492753623188406</v>
      </c>
      <c r="N121" s="57">
        <f>IF(ISERROR(COUNTIF(N$12:N$82,"=1")/(77-COUNTBLANK(Indicadores!$F$7:$F$85))),"",(COUNTIF(N$12:N$82,"=1")/(77-COUNTBLANK(Indicadores!$F$7:$F$85))))</f>
        <v>0.13043478260869565</v>
      </c>
      <c r="O121" s="57">
        <f>IF(ISERROR(COUNTIF(O$12:O$82,"=1")/(77-COUNTBLANK(Indicadores!$F$7:$F$85))),"",(COUNTIF(O$12:O$82,"=1")/(77-COUNTBLANK(Indicadores!$F$7:$F$85))))</f>
        <v>0.20289855072463769</v>
      </c>
      <c r="P121" s="57">
        <f>IF(ISERROR(COUNTIF(P$12:P$82,"=1")/(77-COUNTBLANK(Indicadores!$F$7:$F$85))),"",(COUNTIF(P$12:P$82,"=1")/(77-COUNTBLANK(Indicadores!$F$7:$F$85))))</f>
        <v>0</v>
      </c>
      <c r="Q121" s="57">
        <f>IF(ISERROR(COUNTIF(Q$12:Q$82,"=1")/(77-COUNTBLANK(Indicadores!$F$7:$F$85))),"",(COUNTIF(Q$12:Q$82,"=1")/(77-COUNTBLANK(Indicadores!$F$7:$F$85))))</f>
        <v>0</v>
      </c>
      <c r="R121" s="57">
        <f>IF(ISERROR(COUNTIF(R$12:R$82,"=1")/(77-COUNTBLANK(Indicadores!$F$7:$F$85))),"",(COUNTIF(R$12:R$82,"=1")/(77-COUNTBLANK(Indicadores!$F$7:$F$85))))</f>
        <v>0</v>
      </c>
      <c r="S121" s="57">
        <f>IF(ISERROR(COUNTIF(S$12:S$82,"=1")/(77-COUNTBLANK(Indicadores!$F$7:$F$85))),"",(COUNTIF(S$12:S$82,"=1")/(77-COUNTBLANK(Indicadores!$F$7:$F$85))))</f>
        <v>0</v>
      </c>
      <c r="T121" s="57">
        <f>IF(ISERROR(COUNTIF(T$12:T$82,"=1")/(77-COUNTBLANK(Indicadores!$F$7:$F$85))),"",(COUNTIF(T$12:T$82,"=1")/(77-COUNTBLANK(Indicadores!$F$7:$F$85))))</f>
        <v>0</v>
      </c>
      <c r="U121" s="57">
        <f>IF(ISERROR(COUNTIF(U$12:U$82,"=1")/(77-COUNTBLANK(Indicadores!$F$7:$F$85))),"",(COUNTIF(U$12:U$82,"=1")/(77-COUNTBLANK(Indicadores!$F$7:$F$85))))</f>
        <v>0</v>
      </c>
      <c r="V121" s="57">
        <f>IF(ISERROR(COUNTIF(V$12:V$82,"=1")/(77-COUNTBLANK(Indicadores!$F$7:$F$85))),"",(COUNTIF(V$12:V$82,"=1")/(77-COUNTBLANK(Indicadores!$F$7:$F$85))))</f>
        <v>0</v>
      </c>
      <c r="W121" s="3"/>
      <c r="X121" s="3"/>
      <c r="Y121" s="3"/>
      <c r="Z121" s="3"/>
      <c r="AA121" s="3"/>
      <c r="AB121" s="3"/>
      <c r="AC121" s="3"/>
      <c r="AD121" s="3"/>
      <c r="AE121" s="3"/>
      <c r="AF121" s="3"/>
    </row>
    <row r="122" spans="1:32" ht="15.75" thickBot="1" x14ac:dyDescent="0.3">
      <c r="A122" s="3"/>
      <c r="B122" s="484"/>
      <c r="C122" s="489"/>
      <c r="D122" s="490"/>
      <c r="E122" s="490"/>
      <c r="F122" s="164" t="s">
        <v>26</v>
      </c>
      <c r="G122" s="58">
        <f>IF(ISERROR(COUNTIF(G$12:G$82,"=0")/(77-COUNTBLANK(Indicadores!$F$7:$F$85))),"",(COUNTIF(G$12:G$82,"=0")/(77-COUNTBLANK(Indicadores!$F$7:$F$85))))</f>
        <v>0</v>
      </c>
      <c r="H122" s="58">
        <f>IF(ISERROR(COUNTIF(H$12:H$82,"=0")/(77-COUNTBLANK(Indicadores!$F$7:$F$85))),"",(COUNTIF(H$12:H$82,"=0")/(77-COUNTBLANK(Indicadores!$F$7:$F$85))))</f>
        <v>0</v>
      </c>
      <c r="I122" s="58">
        <f>IF(ISERROR(COUNTIF(I$12:I$82,"=0")/(77-COUNTBLANK(Indicadores!$F$7:$F$85))),"",(COUNTIF(I$12:I$82,"=0")/(77-COUNTBLANK(Indicadores!$F$7:$F$85))))</f>
        <v>0</v>
      </c>
      <c r="J122" s="58">
        <f>IF(ISERROR(COUNTIF(J$12:J$82,"=0")/(77-COUNTBLANK(Indicadores!$F$7:$F$85))),"",(COUNTIF(J$12:J$82,"=0")/(77-COUNTBLANK(Indicadores!$F$7:$F$85))))</f>
        <v>0</v>
      </c>
      <c r="K122" s="58">
        <f>IF(ISERROR(COUNTIF(K$12:K$82,"=0")/(77-COUNTBLANK(Indicadores!$F$7:$F$85))),"",(COUNTIF(K$12:K$82,"=0")/(77-COUNTBLANK(Indicadores!$F$7:$F$85))))</f>
        <v>0</v>
      </c>
      <c r="L122" s="58">
        <f>IF(ISERROR(COUNTIF(L$12:L$82,"=0")/(77-COUNTBLANK(Indicadores!$F$7:$F$85))),"",(COUNTIF(L$12:L$82,"=0")/(77-COUNTBLANK(Indicadores!$F$7:$F$85))))</f>
        <v>0</v>
      </c>
      <c r="M122" s="58">
        <f>IF(ISERROR(COUNTIF(M$12:M$82,"=0")/(77-COUNTBLANK(Indicadores!$F$7:$F$85))),"",(COUNTIF(M$12:M$82,"=0")/(77-COUNTBLANK(Indicadores!$F$7:$F$85))))</f>
        <v>0</v>
      </c>
      <c r="N122" s="58">
        <f>IF(ISERROR(COUNTIF(N$12:N$82,"=0")/(77-COUNTBLANK(Indicadores!$F$7:$F$85))),"",(COUNTIF(N$12:N$82,"=0")/(77-COUNTBLANK(Indicadores!$F$7:$F$85))))</f>
        <v>0</v>
      </c>
      <c r="O122" s="58">
        <f>IF(ISERROR(COUNTIF(O$12:O$82,"=0")/(77-COUNTBLANK(Indicadores!$F$7:$F$85))),"",(COUNTIF(O$12:O$82,"=0")/(77-COUNTBLANK(Indicadores!$F$7:$F$85))))</f>
        <v>0</v>
      </c>
      <c r="P122" s="58">
        <f>IF(ISERROR(COUNTIF(P$12:P$82,"=0")/(77-COUNTBLANK(Indicadores!$F$7:$F$85))),"",(COUNTIF(P$12:P$82,"=0")/(77-COUNTBLANK(Indicadores!$F$7:$F$85))))</f>
        <v>0</v>
      </c>
      <c r="Q122" s="58">
        <f>IF(ISERROR(COUNTIF(Q$12:Q$82,"=0")/(77-COUNTBLANK(Indicadores!$F$7:$F$85))),"",(COUNTIF(Q$12:Q$82,"=0")/(77-COUNTBLANK(Indicadores!$F$7:$F$85))))</f>
        <v>0</v>
      </c>
      <c r="R122" s="58">
        <f>IF(ISERROR(COUNTIF(R$12:R$82,"=0")/(77-COUNTBLANK(Indicadores!$F$7:$F$85))),"",(COUNTIF(R$12:R$82,"=0")/(77-COUNTBLANK(Indicadores!$F$7:$F$85))))</f>
        <v>0</v>
      </c>
      <c r="S122" s="58">
        <f>IF(ISERROR(COUNTIF(S$12:S$82,"=0")/(77-COUNTBLANK(Indicadores!$F$7:$F$85))),"",(COUNTIF(S$12:S$82,"=0")/(77-COUNTBLANK(Indicadores!$F$7:$F$85))))</f>
        <v>0</v>
      </c>
      <c r="T122" s="58">
        <f>IF(ISERROR(COUNTIF(T$12:T$82,"=0")/(77-COUNTBLANK(Indicadores!$F$7:$F$85))),"",(COUNTIF(T$12:T$82,"=0")/(77-COUNTBLANK(Indicadores!$F$7:$F$85))))</f>
        <v>0</v>
      </c>
      <c r="U122" s="58">
        <f>IF(ISERROR(COUNTIF(U$12:U$82,"=0")/(77-COUNTBLANK(Indicadores!$F$7:$F$85))),"",(COUNTIF(U$12:U$82,"=0")/(77-COUNTBLANK(Indicadores!$F$7:$F$85))))</f>
        <v>0</v>
      </c>
      <c r="V122" s="58">
        <f>IF(ISERROR(COUNTIF(V$12:V$82,"=0")/(77-COUNTBLANK(Indicadores!$F$7:$F$85))),"",(COUNTIF(V$12:V$82,"=0")/(77-COUNTBLANK(Indicadores!$F$7:$F$85))))</f>
        <v>0</v>
      </c>
      <c r="W122" s="3"/>
      <c r="X122" s="3"/>
      <c r="Y122" s="3"/>
      <c r="Z122" s="3"/>
      <c r="AA122" s="3"/>
      <c r="AB122" s="3"/>
      <c r="AC122" s="3"/>
      <c r="AD122" s="3"/>
      <c r="AE122" s="3"/>
      <c r="AF122" s="3"/>
    </row>
    <row r="123" spans="1:32" ht="15.75" thickBot="1" x14ac:dyDescent="0.3">
      <c r="A123" s="3"/>
      <c r="B123" s="3"/>
      <c r="C123" s="3"/>
      <c r="D123" s="3"/>
      <c r="E123" s="3"/>
      <c r="F123" s="59"/>
      <c r="G123" s="309"/>
      <c r="H123" s="309"/>
      <c r="I123" s="309"/>
      <c r="J123" s="309"/>
      <c r="K123" s="309"/>
      <c r="L123" s="309"/>
      <c r="M123" s="309"/>
      <c r="N123" s="309"/>
      <c r="O123" s="309"/>
      <c r="P123" s="3"/>
      <c r="Q123" s="3"/>
      <c r="R123" s="3"/>
      <c r="S123" s="3"/>
      <c r="T123" s="3"/>
      <c r="U123" s="3"/>
      <c r="V123" s="3"/>
      <c r="W123" s="3"/>
      <c r="X123" s="3"/>
      <c r="Y123" s="3"/>
      <c r="Z123" s="3"/>
      <c r="AA123" s="3"/>
      <c r="AB123" s="3"/>
      <c r="AC123" s="3"/>
      <c r="AD123" s="3"/>
      <c r="AE123" s="3"/>
      <c r="AF123" s="3"/>
    </row>
    <row r="124" spans="1:32" x14ac:dyDescent="0.25">
      <c r="A124" s="3"/>
      <c r="B124" s="3"/>
      <c r="C124" s="3"/>
      <c r="D124" s="3"/>
      <c r="E124" s="3"/>
      <c r="F124" s="59"/>
      <c r="G124" s="491" t="s">
        <v>27</v>
      </c>
      <c r="H124" s="492"/>
      <c r="I124" s="492"/>
      <c r="J124" s="493"/>
      <c r="K124" s="3"/>
      <c r="L124" s="3"/>
      <c r="M124" s="491" t="s">
        <v>28</v>
      </c>
      <c r="N124" s="492"/>
      <c r="O124" s="492"/>
      <c r="P124" s="493"/>
      <c r="Q124" s="51"/>
      <c r="R124" s="65"/>
      <c r="S124" s="491" t="s">
        <v>30</v>
      </c>
      <c r="T124" s="492"/>
      <c r="U124" s="492"/>
      <c r="V124" s="493"/>
      <c r="W124" s="3"/>
      <c r="X124" s="3"/>
      <c r="Y124" s="1"/>
      <c r="Z124" s="3"/>
      <c r="AA124" s="3"/>
      <c r="AB124" s="3"/>
      <c r="AC124" s="3"/>
      <c r="AD124" s="1"/>
      <c r="AE124" s="1"/>
      <c r="AF124" s="1"/>
    </row>
    <row r="125" spans="1:32" x14ac:dyDescent="0.25">
      <c r="A125" s="3"/>
      <c r="B125" s="3"/>
      <c r="C125" s="3"/>
      <c r="D125" s="3"/>
      <c r="E125" s="303"/>
      <c r="F125" s="59"/>
      <c r="G125" s="494"/>
      <c r="H125" s="495"/>
      <c r="I125" s="495"/>
      <c r="J125" s="496"/>
      <c r="K125" s="3"/>
      <c r="L125" s="3"/>
      <c r="M125" s="494"/>
      <c r="N125" s="495"/>
      <c r="O125" s="495"/>
      <c r="P125" s="496"/>
      <c r="Q125" s="51"/>
      <c r="R125" s="65"/>
      <c r="S125" s="494"/>
      <c r="T125" s="495"/>
      <c r="U125" s="495"/>
      <c r="V125" s="496"/>
      <c r="W125" s="3"/>
      <c r="X125" s="3"/>
      <c r="Y125" s="1"/>
      <c r="Z125" s="3"/>
      <c r="AA125" s="3"/>
      <c r="AB125" s="3"/>
      <c r="AC125" s="3"/>
      <c r="AD125" s="1"/>
      <c r="AE125" s="1"/>
      <c r="AF125" s="1"/>
    </row>
    <row r="126" spans="1:32" ht="15.75" thickBot="1" x14ac:dyDescent="0.3">
      <c r="A126" s="3"/>
      <c r="B126" s="3"/>
      <c r="C126" s="3"/>
      <c r="D126" s="3"/>
      <c r="E126" s="3"/>
      <c r="F126" s="59"/>
      <c r="G126" s="494"/>
      <c r="H126" s="495"/>
      <c r="I126" s="495"/>
      <c r="J126" s="496"/>
      <c r="K126" s="3"/>
      <c r="L126" s="3"/>
      <c r="M126" s="494"/>
      <c r="N126" s="495"/>
      <c r="O126" s="495"/>
      <c r="P126" s="496"/>
      <c r="Q126" s="51"/>
      <c r="R126" s="65"/>
      <c r="S126" s="494"/>
      <c r="T126" s="495"/>
      <c r="U126" s="495"/>
      <c r="V126" s="496"/>
      <c r="W126" s="3"/>
      <c r="X126" s="3"/>
      <c r="Y126" s="1"/>
      <c r="Z126" s="3"/>
      <c r="AA126" s="3"/>
      <c r="AB126" s="3"/>
      <c r="AC126" s="3"/>
      <c r="AD126" s="1"/>
      <c r="AE126" s="1"/>
      <c r="AF126" s="1"/>
    </row>
    <row r="127" spans="1:32" x14ac:dyDescent="0.25">
      <c r="A127" s="3"/>
      <c r="B127" s="3"/>
      <c r="C127" s="3"/>
      <c r="D127" s="3"/>
      <c r="E127" s="3"/>
      <c r="F127" s="59"/>
      <c r="G127" s="172" t="s">
        <v>6</v>
      </c>
      <c r="H127" s="173"/>
      <c r="I127" s="174"/>
      <c r="J127" s="169">
        <f>IF(ISERROR(SUM($G89:$V89)/(16-COUNTBLANK('Datos Curso'!$C$20:$C$35))), "",(SUM($G89:$V89)/(16-COUNTBLANK('Datos Curso'!$C$20:$C$35))))</f>
        <v>0</v>
      </c>
      <c r="K127" s="3"/>
      <c r="L127" s="3"/>
      <c r="M127" s="172" t="s">
        <v>6</v>
      </c>
      <c r="N127" s="173"/>
      <c r="O127" s="173"/>
      <c r="P127" s="169">
        <f>IF(ISERROR(SUM($G99:$V99)/(16-COUNTBLANK('Datos Curso'!$C$20:$C$35))), "",(SUM($G99:$V99)/(16-COUNTBLANK('Datos Curso'!$C$20:$C$35))))</f>
        <v>0.41777777777777769</v>
      </c>
      <c r="Q127" s="66"/>
      <c r="R127" s="67"/>
      <c r="S127" s="172" t="s">
        <v>6</v>
      </c>
      <c r="T127" s="173"/>
      <c r="U127" s="173"/>
      <c r="V127" s="169">
        <f>IF(ISERROR(SUM($G109:$V109)/(16-COUNTBLANK('Datos Curso'!$C$20:$C$35))), "",(SUM($G109:$V109)/(16-COUNTBLANK('Datos Curso'!$C$20:$C$35))))</f>
        <v>0.37037037037037035</v>
      </c>
      <c r="W127" s="3"/>
      <c r="X127" s="3"/>
      <c r="Y127" s="1"/>
      <c r="Z127" s="3"/>
      <c r="AA127" s="3"/>
      <c r="AB127" s="3"/>
      <c r="AC127" s="3"/>
      <c r="AD127" s="1"/>
      <c r="AE127" s="1"/>
      <c r="AF127" s="1"/>
    </row>
    <row r="128" spans="1:32" x14ac:dyDescent="0.25">
      <c r="A128" s="3"/>
      <c r="B128" s="3"/>
      <c r="C128" s="3"/>
      <c r="D128" s="3"/>
      <c r="E128" s="3"/>
      <c r="F128" s="59"/>
      <c r="G128" s="68" t="s">
        <v>7</v>
      </c>
      <c r="H128" s="69"/>
      <c r="I128" s="70"/>
      <c r="J128" s="71">
        <f>IF(ISERROR(SUM($G90:$V90)/(16-COUNTBLANK('Datos Curso'!$C$20:$C$35))), "",(SUM($G90:$V90)/(16-COUNTBLANK('Datos Curso'!$C$20:$C$35))))</f>
        <v>0</v>
      </c>
      <c r="K128" s="3"/>
      <c r="L128" s="3"/>
      <c r="M128" s="68" t="s">
        <v>7</v>
      </c>
      <c r="N128" s="69"/>
      <c r="O128" s="69"/>
      <c r="P128" s="71">
        <f>IF(ISERROR(SUM($G100:$V100)/(16-COUNTBLANK('Datos Curso'!$C$20:$C$35))), "",(SUM($G100:$V100)/(16-COUNTBLANK('Datos Curso'!$C$20:$C$35))))</f>
        <v>0.41333333333333333</v>
      </c>
      <c r="Q128" s="66"/>
      <c r="R128" s="67"/>
      <c r="S128" s="68" t="s">
        <v>7</v>
      </c>
      <c r="T128" s="69"/>
      <c r="U128" s="69"/>
      <c r="V128" s="71">
        <f>IF(ISERROR(SUM($G110:$V110)/(16-COUNTBLANK('Datos Curso'!$C$20:$C$35))), "",(SUM($G110:$V110)/(16-COUNTBLANK('Datos Curso'!$C$20:$C$35))))</f>
        <v>0.38271604938271608</v>
      </c>
      <c r="W128" s="3"/>
      <c r="X128" s="3"/>
      <c r="Y128" s="1"/>
      <c r="Z128" s="3"/>
      <c r="AA128" s="3"/>
      <c r="AB128" s="3"/>
      <c r="AC128" s="3"/>
      <c r="AD128" s="1"/>
      <c r="AE128" s="1"/>
      <c r="AF128" s="1"/>
    </row>
    <row r="129" spans="1:32" x14ac:dyDescent="0.25">
      <c r="A129" s="3"/>
      <c r="B129" s="3"/>
      <c r="C129" s="3"/>
      <c r="D129" s="3"/>
      <c r="E129" s="3"/>
      <c r="F129" s="59"/>
      <c r="G129" s="72" t="s">
        <v>8</v>
      </c>
      <c r="H129" s="73"/>
      <c r="I129" s="74"/>
      <c r="J129" s="75">
        <f>IF(ISERROR(SUM($G91:$V91)/(16-COUNTBLANK('Datos Curso'!$C$20:$C$35))), "",(SUM($G91:$V91)/(16-COUNTBLANK('Datos Curso'!$C$20:$C$35))))</f>
        <v>1.7094017094017096E-2</v>
      </c>
      <c r="K129" s="3"/>
      <c r="L129" s="3"/>
      <c r="M129" s="72" t="s">
        <v>8</v>
      </c>
      <c r="N129" s="73"/>
      <c r="O129" s="73"/>
      <c r="P129" s="170">
        <f>IF(ISERROR(SUM($G101:$V101)/(16-COUNTBLANK('Datos Curso'!$C$20:$C$35))), "",(SUM($G101:$V101)/(16-COUNTBLANK('Datos Curso'!$C$20:$C$35))))</f>
        <v>0.16888888888888889</v>
      </c>
      <c r="Q129" s="67"/>
      <c r="R129" s="67"/>
      <c r="S129" s="72" t="s">
        <v>8</v>
      </c>
      <c r="T129" s="73"/>
      <c r="U129" s="73"/>
      <c r="V129" s="170">
        <f>IF(ISERROR(SUM($G111:$V111)/(16-COUNTBLANK('Datos Curso'!$C$20:$C$35))), "",(SUM($G111:$V111)/(16-COUNTBLANK('Datos Curso'!$C$20:$C$35))))</f>
        <v>0.24691358024691359</v>
      </c>
      <c r="W129" s="3"/>
      <c r="X129" s="3"/>
      <c r="Y129" s="1"/>
      <c r="Z129" s="3"/>
      <c r="AA129" s="3"/>
      <c r="AB129" s="3"/>
      <c r="AC129" s="3"/>
      <c r="AD129" s="1"/>
      <c r="AE129" s="1"/>
      <c r="AF129" s="1"/>
    </row>
    <row r="130" spans="1:32" ht="15.75" thickBot="1" x14ac:dyDescent="0.3">
      <c r="A130" s="3"/>
      <c r="B130" s="3"/>
      <c r="C130" s="3"/>
      <c r="D130" s="3"/>
      <c r="E130" s="3"/>
      <c r="F130" s="59"/>
      <c r="G130" s="76" t="s">
        <v>9</v>
      </c>
      <c r="H130" s="77"/>
      <c r="I130" s="78"/>
      <c r="J130" s="79">
        <f>IF(ISERROR(SUM($G92:$V92)/(16-COUNTBLANK('Datos Curso'!$C$20:$C$35))), "",(SUM($G92:$V92)/(16-COUNTBLANK('Datos Curso'!$C$20:$C$35))))</f>
        <v>0</v>
      </c>
      <c r="K130" s="3"/>
      <c r="L130" s="3"/>
      <c r="M130" s="76" t="s">
        <v>9</v>
      </c>
      <c r="N130" s="77"/>
      <c r="O130" s="77"/>
      <c r="P130" s="171">
        <f>IF(ISERROR(SUM($G102:$V102)/(16-COUNTBLANK('Datos Curso'!$C$20:$C$35))), "",(SUM($G102:$V102)/(16-COUNTBLANK('Datos Curso'!$C$20:$C$35))))</f>
        <v>0</v>
      </c>
      <c r="Q130" s="66"/>
      <c r="R130" s="67"/>
      <c r="S130" s="76" t="s">
        <v>9</v>
      </c>
      <c r="T130" s="77"/>
      <c r="U130" s="77"/>
      <c r="V130" s="171">
        <f>IF(ISERROR(SUM($G112:$V112)/(16-COUNTBLANK('Datos Curso'!$C$20:$C$35))), "",(SUM($G112:$V112)/(16-COUNTBLANK('Datos Curso'!$C$20:$C$35))))</f>
        <v>0</v>
      </c>
      <c r="W130" s="3"/>
      <c r="X130" s="3"/>
      <c r="Y130" s="1"/>
      <c r="Z130" s="3"/>
      <c r="AA130" s="3"/>
      <c r="AB130" s="3"/>
      <c r="AC130" s="3"/>
      <c r="AD130" s="1"/>
      <c r="AE130" s="1"/>
      <c r="AF130" s="1"/>
    </row>
    <row r="131" spans="1:32" ht="15.75" thickBot="1" x14ac:dyDescent="0.3">
      <c r="A131" s="3"/>
      <c r="B131" s="3"/>
      <c r="C131" s="3"/>
      <c r="D131" s="3"/>
      <c r="E131" s="3"/>
      <c r="F131" s="3"/>
      <c r="G131" s="455" t="s">
        <v>44</v>
      </c>
      <c r="H131" s="456"/>
      <c r="I131" s="457"/>
      <c r="J131" s="80">
        <f>SUM(J127:J130)</f>
        <v>1.7094017094017096E-2</v>
      </c>
      <c r="K131" s="3"/>
      <c r="L131" s="3"/>
      <c r="M131" s="455" t="s">
        <v>44</v>
      </c>
      <c r="N131" s="456"/>
      <c r="O131" s="457"/>
      <c r="P131" s="80">
        <f>SUM(P127:P130)</f>
        <v>0.99999999999999989</v>
      </c>
      <c r="Q131" s="81"/>
      <c r="R131" s="82"/>
      <c r="S131" s="455" t="s">
        <v>44</v>
      </c>
      <c r="T131" s="456"/>
      <c r="U131" s="457"/>
      <c r="V131" s="83">
        <f>SUM(V127:V130)</f>
        <v>1</v>
      </c>
      <c r="W131" s="3"/>
      <c r="X131" s="3"/>
      <c r="Y131" s="1"/>
      <c r="Z131" s="3"/>
      <c r="AA131" s="3"/>
      <c r="AB131" s="3"/>
      <c r="AC131" s="3"/>
      <c r="AD131" s="1"/>
      <c r="AE131" s="1"/>
      <c r="AF131" s="1"/>
    </row>
  </sheetData>
  <sheetProtection password="C493" sheet="1" objects="1" scenarios="1"/>
  <mergeCells count="71">
    <mergeCell ref="R3:R10"/>
    <mergeCell ref="G3:G10"/>
    <mergeCell ref="H3:H10"/>
    <mergeCell ref="I3:I10"/>
    <mergeCell ref="J3:J10"/>
    <mergeCell ref="K3:K10"/>
    <mergeCell ref="L3:L10"/>
    <mergeCell ref="M3:M10"/>
    <mergeCell ref="N3:N10"/>
    <mergeCell ref="O3:O10"/>
    <mergeCell ref="P3:P10"/>
    <mergeCell ref="Q3:Q10"/>
    <mergeCell ref="AD6:AD10"/>
    <mergeCell ref="AE6:AE10"/>
    <mergeCell ref="AF6:AF10"/>
    <mergeCell ref="C7:F7"/>
    <mergeCell ref="W7:W10"/>
    <mergeCell ref="X7:X10"/>
    <mergeCell ref="Y7:Y10"/>
    <mergeCell ref="Z7:Z10"/>
    <mergeCell ref="C8:F8"/>
    <mergeCell ref="C9:F9"/>
    <mergeCell ref="S3:S10"/>
    <mergeCell ref="T3:T10"/>
    <mergeCell ref="U3:U10"/>
    <mergeCell ref="V3:V10"/>
    <mergeCell ref="AB6:AB10"/>
    <mergeCell ref="AC6:AC10"/>
    <mergeCell ref="C10:F10"/>
    <mergeCell ref="C11:D11"/>
    <mergeCell ref="B12:B37"/>
    <mergeCell ref="C12:D20"/>
    <mergeCell ref="E12:E14"/>
    <mergeCell ref="E15:E17"/>
    <mergeCell ref="E18:E20"/>
    <mergeCell ref="C21:D29"/>
    <mergeCell ref="E21:E24"/>
    <mergeCell ref="E25:E29"/>
    <mergeCell ref="C30:D37"/>
    <mergeCell ref="E30:E34"/>
    <mergeCell ref="E35:E37"/>
    <mergeCell ref="B39:B63"/>
    <mergeCell ref="C39:D51"/>
    <mergeCell ref="E39:E43"/>
    <mergeCell ref="E44:E48"/>
    <mergeCell ref="E49:E51"/>
    <mergeCell ref="C52:D63"/>
    <mergeCell ref="E52:E58"/>
    <mergeCell ref="E59:E63"/>
    <mergeCell ref="C65:D69"/>
    <mergeCell ref="E65:E69"/>
    <mergeCell ref="C70:D82"/>
    <mergeCell ref="E70:E73"/>
    <mergeCell ref="E74:E79"/>
    <mergeCell ref="E80:E82"/>
    <mergeCell ref="W3:AF3"/>
    <mergeCell ref="G131:I131"/>
    <mergeCell ref="M131:O131"/>
    <mergeCell ref="S131:U131"/>
    <mergeCell ref="B84:B92"/>
    <mergeCell ref="C84:E92"/>
    <mergeCell ref="B94:B102"/>
    <mergeCell ref="C94:E102"/>
    <mergeCell ref="B104:B112"/>
    <mergeCell ref="C104:E112"/>
    <mergeCell ref="B114:B122"/>
    <mergeCell ref="C114:E122"/>
    <mergeCell ref="G124:J126"/>
    <mergeCell ref="M124:P126"/>
    <mergeCell ref="S124:V126"/>
    <mergeCell ref="B65:B82"/>
  </mergeCells>
  <conditionalFormatting sqref="G12:V37">
    <cfRule type="cellIs" dxfId="31" priority="8" operator="equal">
      <formula>""</formula>
    </cfRule>
    <cfRule type="cellIs" dxfId="30" priority="9" operator="greaterThan">
      <formula>3</formula>
    </cfRule>
  </conditionalFormatting>
  <conditionalFormatting sqref="G39:V63">
    <cfRule type="cellIs" dxfId="29" priority="6" operator="equal">
      <formula>""</formula>
    </cfRule>
    <cfRule type="cellIs" dxfId="28" priority="7" operator="greaterThan">
      <formula>3</formula>
    </cfRule>
  </conditionalFormatting>
  <conditionalFormatting sqref="G65:V82">
    <cfRule type="cellIs" dxfId="27" priority="4" operator="equal">
      <formula>""</formula>
    </cfRule>
    <cfRule type="cellIs" dxfId="26" priority="5" operator="greaterThan">
      <formula>3</formula>
    </cfRule>
  </conditionalFormatting>
  <conditionalFormatting sqref="J131">
    <cfRule type="cellIs" dxfId="25" priority="3" operator="equal">
      <formula>1</formula>
    </cfRule>
  </conditionalFormatting>
  <conditionalFormatting sqref="P131">
    <cfRule type="cellIs" dxfId="24" priority="2" operator="equal">
      <formula>1</formula>
    </cfRule>
  </conditionalFormatting>
  <conditionalFormatting sqref="V131">
    <cfRule type="cellIs" dxfId="23" priority="1" operator="equal">
      <formula>1</formula>
    </cfRule>
  </conditionalFormatting>
  <pageMargins left="0.51181102362204722" right="0.51181102362204722" top="0.74803149606299213" bottom="0.74803149606299213" header="0.31496062992125984" footer="0.31496062992125984"/>
  <pageSetup scale="72"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1"/>
  <sheetViews>
    <sheetView showGridLines="0" zoomScaleNormal="100" workbookViewId="0">
      <pane ySplit="11" topLeftCell="A12" activePane="bottomLeft" state="frozen"/>
      <selection pane="bottomLeft"/>
    </sheetView>
  </sheetViews>
  <sheetFormatPr baseColWidth="10" defaultRowHeight="15" x14ac:dyDescent="0.25"/>
  <cols>
    <col min="1" max="1" width="2.140625" style="101" customWidth="1"/>
    <col min="2" max="2" width="11.42578125" style="101" customWidth="1"/>
    <col min="3" max="3" width="6.42578125" style="101" customWidth="1"/>
    <col min="4" max="4" width="2.42578125" style="101" customWidth="1"/>
    <col min="5" max="5" width="9.85546875" style="101" customWidth="1"/>
    <col min="6" max="6" width="40.28515625" style="101" customWidth="1"/>
    <col min="7" max="9" width="3.42578125" style="101" customWidth="1"/>
    <col min="10" max="10" width="3.85546875" style="101" bestFit="1" customWidth="1"/>
    <col min="11" max="15" width="3.42578125" style="101" customWidth="1"/>
    <col min="16" max="16" width="4.140625" style="101" bestFit="1" customWidth="1"/>
    <col min="17" max="21" width="3.42578125" style="101" customWidth="1"/>
    <col min="22" max="22" width="4.140625" style="101" bestFit="1" customWidth="1"/>
    <col min="23" max="26" width="3.85546875" style="101" customWidth="1"/>
    <col min="27" max="27" width="1.85546875" style="101" customWidth="1"/>
    <col min="28" max="32" width="4.7109375" style="101" customWidth="1"/>
    <col min="33" max="16384" width="11.42578125" style="101"/>
  </cols>
  <sheetData>
    <row r="1" spans="1:32" ht="9" customHeight="1" thickBot="1" x14ac:dyDescent="0.3">
      <c r="A1" s="3"/>
      <c r="B1" s="1"/>
      <c r="C1" s="1"/>
      <c r="D1" s="1"/>
      <c r="E1" s="1"/>
      <c r="F1" s="2"/>
      <c r="G1" s="1"/>
      <c r="H1" s="1"/>
      <c r="I1" s="1"/>
      <c r="J1" s="1"/>
      <c r="K1" s="1"/>
      <c r="L1" s="1"/>
      <c r="M1" s="1"/>
      <c r="N1" s="1"/>
      <c r="O1" s="1"/>
      <c r="P1" s="1"/>
      <c r="Q1" s="1"/>
      <c r="R1" s="1"/>
      <c r="S1" s="1"/>
      <c r="T1" s="1"/>
      <c r="U1" s="1"/>
      <c r="V1" s="1"/>
      <c r="W1" s="1"/>
      <c r="X1" s="3"/>
      <c r="Y1" s="3"/>
      <c r="Z1" s="3"/>
      <c r="AA1" s="3"/>
      <c r="AB1" s="3"/>
      <c r="AC1" s="3"/>
      <c r="AD1" s="1"/>
      <c r="AE1" s="1"/>
      <c r="AF1" s="3"/>
    </row>
    <row r="2" spans="1:32" ht="15.75" thickBot="1" x14ac:dyDescent="0.3">
      <c r="A2" s="3"/>
      <c r="B2" s="4" t="s">
        <v>0</v>
      </c>
      <c r="C2" s="5"/>
      <c r="D2" s="5"/>
      <c r="E2" s="6"/>
      <c r="F2" s="7">
        <f>COUNTA('Datos Curso'!C20:C35)</f>
        <v>9</v>
      </c>
      <c r="G2" s="8">
        <v>1</v>
      </c>
      <c r="H2" s="9">
        <v>2</v>
      </c>
      <c r="I2" s="10">
        <v>3</v>
      </c>
      <c r="J2" s="9">
        <v>4</v>
      </c>
      <c r="K2" s="10">
        <v>5</v>
      </c>
      <c r="L2" s="9">
        <v>6</v>
      </c>
      <c r="M2" s="10">
        <v>7</v>
      </c>
      <c r="N2" s="9">
        <v>8</v>
      </c>
      <c r="O2" s="10">
        <v>9</v>
      </c>
      <c r="P2" s="9">
        <v>10</v>
      </c>
      <c r="Q2" s="10">
        <v>11</v>
      </c>
      <c r="R2" s="9">
        <v>12</v>
      </c>
      <c r="S2" s="10">
        <v>13</v>
      </c>
      <c r="T2" s="9">
        <v>14</v>
      </c>
      <c r="U2" s="10">
        <v>15</v>
      </c>
      <c r="V2" s="11">
        <v>16</v>
      </c>
      <c r="W2" s="1"/>
      <c r="X2" s="3"/>
      <c r="Y2" s="3"/>
      <c r="Z2" s="3"/>
      <c r="AA2" s="3"/>
      <c r="AB2" s="3"/>
      <c r="AC2" s="3"/>
      <c r="AD2" s="1"/>
      <c r="AE2" s="1"/>
      <c r="AF2" s="3"/>
    </row>
    <row r="3" spans="1:32" x14ac:dyDescent="0.25">
      <c r="A3" s="3"/>
      <c r="B3" s="131" t="s">
        <v>287</v>
      </c>
      <c r="C3" s="132"/>
      <c r="D3" s="132"/>
      <c r="E3" s="133"/>
      <c r="F3" s="336">
        <f>COUNTA('Indic PDS'!F4:F8)</f>
        <v>5</v>
      </c>
      <c r="G3" s="417" t="str">
        <f>CONCATENATE('Datos Curso'!$C20,"  ",'Datos Curso'!$E20,"  ",'Datos Curso'!$F20)</f>
        <v>Julieta  Brunet  Vidal</v>
      </c>
      <c r="H3" s="420" t="str">
        <f>CONCATENATE('Datos Curso'!$C21,"  ",'Datos Curso'!$E21,"  ",'Datos Curso'!$F21)</f>
        <v>Máximo  Martínez  Daza</v>
      </c>
      <c r="I3" s="417" t="str">
        <f>CONCATENATE('Datos Curso'!$C22,"  ",'Datos Curso'!$E22,"  ",'Datos Curso'!$F22)</f>
        <v>Cristian  Morales  Aranguis</v>
      </c>
      <c r="J3" s="420" t="str">
        <f>CONCATENATE('Datos Curso'!$C23,"  ",'Datos Curso'!$E23,"  ",'Datos Curso'!$F23)</f>
        <v>Ignacio   Ortega   Hidalgo</v>
      </c>
      <c r="K3" s="417" t="str">
        <f>CONCATENATE('Datos Curso'!$C24,"  ",'Datos Curso'!$E24,"  ",'Datos Curso'!$F24)</f>
        <v>Magdalena  Pérez   Garrido</v>
      </c>
      <c r="L3" s="420" t="str">
        <f>CONCATENATE('Datos Curso'!$C25,"  ",'Datos Curso'!$E25,"  ",'Datos Curso'!$F25)</f>
        <v>Matías   Riveros  Herrera</v>
      </c>
      <c r="M3" s="417" t="str">
        <f>CONCATENATE('Datos Curso'!$C26,"  ",'Datos Curso'!$E26,"  ",'Datos Curso'!$F26)</f>
        <v>Nicolás  Rojas   Gajardo</v>
      </c>
      <c r="N3" s="420" t="str">
        <f>CONCATENATE('Datos Curso'!$C27,"  ",'Datos Curso'!$E27,"  ",'Datos Curso'!$F27)</f>
        <v>Sofía   Sarabia  Ugalde</v>
      </c>
      <c r="O3" s="417" t="str">
        <f>CONCATENATE('Datos Curso'!$C28,"  ",'Datos Curso'!$E28,"  ",'Datos Curso'!$F28)</f>
        <v>Diego  Pavez  Arce</v>
      </c>
      <c r="P3" s="420" t="str">
        <f>CONCATENATE('Datos Curso'!$C29,"  ",'Datos Curso'!$E29,"  ",'Datos Curso'!$F29)</f>
        <v xml:space="preserve">    </v>
      </c>
      <c r="Q3" s="417" t="str">
        <f>CONCATENATE('Datos Curso'!$C30,"  ",'Datos Curso'!$E30,"  ",'Datos Curso'!$F30)</f>
        <v xml:space="preserve">    </v>
      </c>
      <c r="R3" s="420" t="str">
        <f>CONCATENATE('Datos Curso'!$C31,"  ",'Datos Curso'!$E31,"  ",'Datos Curso'!$F31)</f>
        <v xml:space="preserve">    </v>
      </c>
      <c r="S3" s="417" t="str">
        <f>CONCATENATE('Datos Curso'!$C32,"  ",'Datos Curso'!$E32,"  ",'Datos Curso'!$F32)</f>
        <v xml:space="preserve">    </v>
      </c>
      <c r="T3" s="420" t="str">
        <f>CONCATENATE('Datos Curso'!$C33,"  ",'Datos Curso'!$E33,"  ",'Datos Curso'!$F33)</f>
        <v xml:space="preserve">    </v>
      </c>
      <c r="U3" s="417" t="str">
        <f>CONCATENATE('Datos Curso'!$C34,"  ",'Datos Curso'!$E34,"  ",'Datos Curso'!$F34)</f>
        <v xml:space="preserve">    </v>
      </c>
      <c r="V3" s="506" t="str">
        <f>CONCATENATE('Datos Curso'!$C35,"  ",'Datos Curso'!$E35,"  ",'Datos Curso'!$F35)</f>
        <v xml:space="preserve">    </v>
      </c>
      <c r="W3" s="390" t="s">
        <v>304</v>
      </c>
      <c r="X3" s="391"/>
      <c r="Y3" s="391"/>
      <c r="Z3" s="391"/>
      <c r="AA3" s="391"/>
      <c r="AB3" s="391"/>
      <c r="AC3" s="391"/>
      <c r="AD3" s="391"/>
      <c r="AE3" s="391"/>
      <c r="AF3" s="391"/>
    </row>
    <row r="4" spans="1:32" x14ac:dyDescent="0.25">
      <c r="A4" s="3"/>
      <c r="B4" s="131" t="s">
        <v>288</v>
      </c>
      <c r="C4" s="132"/>
      <c r="D4" s="132"/>
      <c r="E4" s="133"/>
      <c r="F4" s="336">
        <f>COUNTA('Indic PDS'!F9:F16)</f>
        <v>8</v>
      </c>
      <c r="G4" s="418"/>
      <c r="H4" s="421"/>
      <c r="I4" s="418"/>
      <c r="J4" s="421"/>
      <c r="K4" s="418"/>
      <c r="L4" s="421"/>
      <c r="M4" s="418"/>
      <c r="N4" s="421"/>
      <c r="O4" s="418"/>
      <c r="P4" s="421"/>
      <c r="Q4" s="418"/>
      <c r="R4" s="421"/>
      <c r="S4" s="418"/>
      <c r="T4" s="421"/>
      <c r="U4" s="418"/>
      <c r="V4" s="507"/>
      <c r="W4" s="1"/>
      <c r="X4" s="3"/>
      <c r="Y4" s="3"/>
      <c r="Z4" s="3"/>
      <c r="AA4" s="3"/>
      <c r="AB4" s="3"/>
      <c r="AC4" s="3"/>
      <c r="AD4" s="1"/>
      <c r="AE4" s="1"/>
      <c r="AF4" s="3"/>
    </row>
    <row r="5" spans="1:32" ht="15.75" thickBot="1" x14ac:dyDescent="0.3">
      <c r="A5" s="3"/>
      <c r="B5" s="131" t="s">
        <v>289</v>
      </c>
      <c r="C5" s="132"/>
      <c r="D5" s="132"/>
      <c r="E5" s="133"/>
      <c r="F5" s="335">
        <f>COUNTA('Indic PDS'!F17:F24)</f>
        <v>8</v>
      </c>
      <c r="G5" s="418"/>
      <c r="H5" s="421"/>
      <c r="I5" s="418"/>
      <c r="J5" s="421"/>
      <c r="K5" s="418"/>
      <c r="L5" s="421"/>
      <c r="M5" s="418"/>
      <c r="N5" s="421"/>
      <c r="O5" s="418"/>
      <c r="P5" s="421"/>
      <c r="Q5" s="418"/>
      <c r="R5" s="421"/>
      <c r="S5" s="418"/>
      <c r="T5" s="421"/>
      <c r="U5" s="418"/>
      <c r="V5" s="507"/>
      <c r="W5" s="1"/>
      <c r="X5" s="1"/>
      <c r="Y5" s="1"/>
      <c r="Z5" s="1"/>
      <c r="AA5" s="3"/>
      <c r="AB5" s="1"/>
      <c r="AC5" s="1"/>
      <c r="AD5" s="1"/>
      <c r="AE5" s="1"/>
      <c r="AF5" s="3"/>
    </row>
    <row r="6" spans="1:32" ht="16.5" customHeight="1" thickBot="1" x14ac:dyDescent="0.3">
      <c r="A6" s="3"/>
      <c r="B6" s="134" t="s">
        <v>4</v>
      </c>
      <c r="C6" s="135"/>
      <c r="D6" s="135"/>
      <c r="E6" s="136"/>
      <c r="F6" s="12">
        <f>SUM(F3:F5)</f>
        <v>21</v>
      </c>
      <c r="G6" s="418"/>
      <c r="H6" s="421"/>
      <c r="I6" s="418"/>
      <c r="J6" s="421"/>
      <c r="K6" s="418"/>
      <c r="L6" s="421"/>
      <c r="M6" s="418"/>
      <c r="N6" s="421"/>
      <c r="O6" s="418"/>
      <c r="P6" s="421"/>
      <c r="Q6" s="418"/>
      <c r="R6" s="421"/>
      <c r="S6" s="418"/>
      <c r="T6" s="421"/>
      <c r="U6" s="418"/>
      <c r="V6" s="507"/>
      <c r="W6" s="168"/>
      <c r="X6" s="13"/>
      <c r="Y6" s="14"/>
      <c r="Z6" s="15"/>
      <c r="AA6" s="3"/>
      <c r="AB6" s="408" t="s">
        <v>10</v>
      </c>
      <c r="AC6" s="407" t="s">
        <v>265</v>
      </c>
      <c r="AD6" s="406" t="s">
        <v>266</v>
      </c>
      <c r="AE6" s="403" t="s">
        <v>13</v>
      </c>
      <c r="AF6" s="392" t="s">
        <v>29</v>
      </c>
    </row>
    <row r="7" spans="1:32" ht="15" customHeight="1" x14ac:dyDescent="0.25">
      <c r="A7" s="3"/>
      <c r="B7" s="100" t="s">
        <v>5</v>
      </c>
      <c r="C7" s="509" t="str">
        <f>CONCATENATE('Datos Curso'!C5," ",'Datos Curso'!D5)</f>
        <v>Segundo Trimestre</v>
      </c>
      <c r="D7" s="510"/>
      <c r="E7" s="510"/>
      <c r="F7" s="511"/>
      <c r="G7" s="418"/>
      <c r="H7" s="421"/>
      <c r="I7" s="418"/>
      <c r="J7" s="421"/>
      <c r="K7" s="418"/>
      <c r="L7" s="421"/>
      <c r="M7" s="418"/>
      <c r="N7" s="421"/>
      <c r="O7" s="418"/>
      <c r="P7" s="421"/>
      <c r="Q7" s="418"/>
      <c r="R7" s="421"/>
      <c r="S7" s="418"/>
      <c r="T7" s="421"/>
      <c r="U7" s="418"/>
      <c r="V7" s="507"/>
      <c r="W7" s="395" t="s">
        <v>6</v>
      </c>
      <c r="X7" s="397" t="s">
        <v>264</v>
      </c>
      <c r="Y7" s="399" t="s">
        <v>263</v>
      </c>
      <c r="Z7" s="401" t="s">
        <v>9</v>
      </c>
      <c r="AA7" s="3"/>
      <c r="AB7" s="409"/>
      <c r="AC7" s="397"/>
      <c r="AD7" s="399"/>
      <c r="AE7" s="404"/>
      <c r="AF7" s="393"/>
    </row>
    <row r="8" spans="1:32" x14ac:dyDescent="0.25">
      <c r="A8" s="3"/>
      <c r="B8" s="16" t="s">
        <v>14</v>
      </c>
      <c r="C8" s="512" t="str">
        <f>CONCATENATE('Datos Curso'!C9," ",'Datos Curso'!D9)</f>
        <v>Medio Mayor B</v>
      </c>
      <c r="D8" s="513"/>
      <c r="E8" s="513"/>
      <c r="F8" s="514"/>
      <c r="G8" s="418"/>
      <c r="H8" s="421"/>
      <c r="I8" s="418"/>
      <c r="J8" s="421"/>
      <c r="K8" s="418"/>
      <c r="L8" s="421"/>
      <c r="M8" s="418"/>
      <c r="N8" s="421"/>
      <c r="O8" s="418"/>
      <c r="P8" s="421"/>
      <c r="Q8" s="418"/>
      <c r="R8" s="421"/>
      <c r="S8" s="418"/>
      <c r="T8" s="421"/>
      <c r="U8" s="418"/>
      <c r="V8" s="507"/>
      <c r="W8" s="395"/>
      <c r="X8" s="397"/>
      <c r="Y8" s="399"/>
      <c r="Z8" s="401"/>
      <c r="AA8" s="3"/>
      <c r="AB8" s="409"/>
      <c r="AC8" s="397"/>
      <c r="AD8" s="399"/>
      <c r="AE8" s="404"/>
      <c r="AF8" s="393"/>
    </row>
    <row r="9" spans="1:32" x14ac:dyDescent="0.25">
      <c r="A9" s="3"/>
      <c r="B9" s="16" t="s">
        <v>15</v>
      </c>
      <c r="C9" s="512" t="str">
        <f>CONCATENATE('Datos Curso'!C12," ",'Datos Curso'!D12," ",'Datos Curso'!E12)</f>
        <v>Cecilia Muñoz Oses</v>
      </c>
      <c r="D9" s="513"/>
      <c r="E9" s="513"/>
      <c r="F9" s="514"/>
      <c r="G9" s="418"/>
      <c r="H9" s="421"/>
      <c r="I9" s="418"/>
      <c r="J9" s="421"/>
      <c r="K9" s="418"/>
      <c r="L9" s="421"/>
      <c r="M9" s="418"/>
      <c r="N9" s="421"/>
      <c r="O9" s="418"/>
      <c r="P9" s="421"/>
      <c r="Q9" s="418"/>
      <c r="R9" s="421"/>
      <c r="S9" s="418"/>
      <c r="T9" s="421"/>
      <c r="U9" s="418"/>
      <c r="V9" s="507"/>
      <c r="W9" s="395"/>
      <c r="X9" s="397"/>
      <c r="Y9" s="399"/>
      <c r="Z9" s="401"/>
      <c r="AA9" s="3"/>
      <c r="AB9" s="409"/>
      <c r="AC9" s="397"/>
      <c r="AD9" s="399"/>
      <c r="AE9" s="404"/>
      <c r="AF9" s="393"/>
    </row>
    <row r="10" spans="1:32" ht="15.75" thickBot="1" x14ac:dyDescent="0.3">
      <c r="A10" s="3"/>
      <c r="B10" s="16" t="s">
        <v>16</v>
      </c>
      <c r="C10" s="515" t="str">
        <f>CONCATENATE('Datos Curso'!C14," ",'Datos Curso'!D14," ",'Datos Curso'!E14)</f>
        <v>Francisca Araya Muñoz</v>
      </c>
      <c r="D10" s="516"/>
      <c r="E10" s="516"/>
      <c r="F10" s="517"/>
      <c r="G10" s="419"/>
      <c r="H10" s="422"/>
      <c r="I10" s="419"/>
      <c r="J10" s="422"/>
      <c r="K10" s="419"/>
      <c r="L10" s="422"/>
      <c r="M10" s="419"/>
      <c r="N10" s="422"/>
      <c r="O10" s="419"/>
      <c r="P10" s="422"/>
      <c r="Q10" s="419"/>
      <c r="R10" s="422"/>
      <c r="S10" s="419"/>
      <c r="T10" s="422"/>
      <c r="U10" s="419"/>
      <c r="V10" s="508"/>
      <c r="W10" s="396"/>
      <c r="X10" s="398"/>
      <c r="Y10" s="400"/>
      <c r="Z10" s="402"/>
      <c r="AA10" s="3"/>
      <c r="AB10" s="410"/>
      <c r="AC10" s="398"/>
      <c r="AD10" s="400"/>
      <c r="AE10" s="405"/>
      <c r="AF10" s="394"/>
    </row>
    <row r="11" spans="1:32" ht="15.75" thickBot="1" x14ac:dyDescent="0.3">
      <c r="A11" s="3"/>
      <c r="B11" s="137" t="s">
        <v>17</v>
      </c>
      <c r="C11" s="525" t="s">
        <v>18</v>
      </c>
      <c r="D11" s="526"/>
      <c r="E11" s="138" t="s">
        <v>19</v>
      </c>
      <c r="F11" s="226" t="s">
        <v>20</v>
      </c>
      <c r="G11" s="102"/>
      <c r="H11" s="17" t="s">
        <v>267</v>
      </c>
      <c r="I11" s="17"/>
      <c r="J11" s="17"/>
      <c r="L11" s="17" t="s">
        <v>268</v>
      </c>
      <c r="M11" s="17"/>
      <c r="N11" s="17"/>
      <c r="O11" s="17"/>
      <c r="Q11" s="17" t="s">
        <v>269</v>
      </c>
      <c r="R11" s="17"/>
      <c r="S11" s="17"/>
      <c r="T11" s="17"/>
      <c r="V11" s="17" t="s">
        <v>270</v>
      </c>
      <c r="W11" s="222"/>
      <c r="X11" s="222"/>
      <c r="Y11" s="18"/>
      <c r="Z11" s="18"/>
      <c r="AA11" s="3"/>
      <c r="AB11" s="18"/>
      <c r="AC11" s="18"/>
      <c r="AD11" s="18"/>
      <c r="AE11" s="18"/>
      <c r="AF11" s="3"/>
    </row>
    <row r="12" spans="1:32" ht="37.5" customHeight="1" x14ac:dyDescent="0.25">
      <c r="A12" s="3"/>
      <c r="B12" s="411" t="str">
        <f>'Indic PDS'!B4</f>
        <v>I. EVALUACIÓN DE PERSONALIDAD Y DESARROLLO SOCIAL</v>
      </c>
      <c r="C12" s="503" t="str">
        <f>'Indic PDS'!C4</f>
        <v>I. CRECIMIENTO Y AUTOAFIRMACION PERSONAL</v>
      </c>
      <c r="D12" s="527"/>
      <c r="E12" s="530" t="str">
        <f>'Indic PDS'!E4</f>
        <v>AUTOCONOCIMIENTO Y DESARROLLO INTELECTUAL</v>
      </c>
      <c r="F12" s="339" t="str">
        <f>'Indic PDS'!F4</f>
        <v>1.  Muestra confianza en si mismo</v>
      </c>
      <c r="G12" s="139">
        <v>2</v>
      </c>
      <c r="H12" s="139">
        <v>3</v>
      </c>
      <c r="I12" s="139">
        <v>1</v>
      </c>
      <c r="J12" s="139">
        <v>1</v>
      </c>
      <c r="K12" s="317">
        <v>1</v>
      </c>
      <c r="L12" s="317">
        <v>1</v>
      </c>
      <c r="M12" s="317">
        <v>1</v>
      </c>
      <c r="N12" s="317">
        <v>1</v>
      </c>
      <c r="O12" s="317">
        <v>1</v>
      </c>
      <c r="P12" s="317"/>
      <c r="Q12" s="317"/>
      <c r="R12" s="317"/>
      <c r="S12" s="317"/>
      <c r="T12" s="317"/>
      <c r="U12" s="317"/>
      <c r="V12" s="317"/>
      <c r="W12" s="227">
        <f>COUNTIF($G12:$V12,"=3")</f>
        <v>1</v>
      </c>
      <c r="X12" s="20">
        <f>COUNTIF($G12:$V12,"=2")</f>
        <v>1</v>
      </c>
      <c r="Y12" s="41">
        <f>COUNTIF($G12:$V12,"=1")</f>
        <v>7</v>
      </c>
      <c r="Z12" s="21">
        <f>COUNTIF($G12:$V12,"=0")</f>
        <v>0</v>
      </c>
      <c r="AA12" s="244"/>
      <c r="AB12" s="23">
        <f>IF(ISERROR(COUNTIF($G12:$V12,"=3")/(16-(COUNTBLANK('Datos Curso'!$C$20:$C$35)))),"",(COUNTIF($G12:$V12,"=3")/(16-(COUNTBLANK('Datos Curso'!$C$20:$C$35)))))</f>
        <v>0.1111111111111111</v>
      </c>
      <c r="AC12" s="24">
        <f>IF(ISERROR(COUNTIF($G12:$V12,"=2")/(16-COUNTBLANK('Datos Curso'!$C$20:$C$35))),"",(COUNTIF($G12:$V12,"=2")/(16-COUNTBLANK('Datos Curso'!$C$20:$C$35))))</f>
        <v>0.1111111111111111</v>
      </c>
      <c r="AD12" s="25">
        <f>IF(ISERROR(COUNTIF($G12:$V12,"=1")/(16-COUNTBLANK('Datos Curso'!$C$20:$C$35))), "",(COUNTIF($G12:$V12,"=1")/(16-COUNTBLANK('Datos Curso'!$C$20:$C$35))))</f>
        <v>0.77777777777777779</v>
      </c>
      <c r="AE12" s="229">
        <f>IF(ISERROR(COUNTIF($G12:$V12,"=0")/(16-COUNTBLANK('Datos Curso'!$C$20:$C$35))), "",(COUNTIF($G12:$V12,"=0")/(16-COUNTBLANK('Datos Curso'!$C$20:$C$35))))</f>
        <v>0</v>
      </c>
      <c r="AF12" s="140">
        <f>SUM(AB12:AE12)</f>
        <v>1</v>
      </c>
    </row>
    <row r="13" spans="1:32" ht="37.5" customHeight="1" x14ac:dyDescent="0.25">
      <c r="A13" s="3"/>
      <c r="B13" s="412"/>
      <c r="C13" s="504"/>
      <c r="D13" s="528"/>
      <c r="E13" s="531"/>
      <c r="F13" s="338" t="str">
        <f>'Indic PDS'!F5</f>
        <v>2.  Reacciona Positivamente Frente a situaciones de conflicto</v>
      </c>
      <c r="G13" s="142">
        <v>1</v>
      </c>
      <c r="H13" s="142">
        <v>1</v>
      </c>
      <c r="I13" s="142">
        <v>1</v>
      </c>
      <c r="J13" s="142">
        <v>1</v>
      </c>
      <c r="K13" s="318">
        <v>1</v>
      </c>
      <c r="L13" s="318">
        <v>1</v>
      </c>
      <c r="M13" s="318">
        <v>1</v>
      </c>
      <c r="N13" s="318">
        <v>1</v>
      </c>
      <c r="O13" s="318">
        <v>1</v>
      </c>
      <c r="P13" s="318"/>
      <c r="Q13" s="318"/>
      <c r="R13" s="318"/>
      <c r="S13" s="318"/>
      <c r="T13" s="318"/>
      <c r="U13" s="318"/>
      <c r="V13" s="318"/>
      <c r="W13" s="223">
        <f t="shared" ref="W13:W32" si="0">COUNTIF($G13:$V13,"=3")</f>
        <v>0</v>
      </c>
      <c r="X13" s="42">
        <f t="shared" ref="X13:X32" si="1">COUNTIF($G13:$V13,"=2")</f>
        <v>0</v>
      </c>
      <c r="Y13" s="43">
        <f t="shared" ref="Y13:Y32" si="2">COUNTIF($G13:$V13,"=1")</f>
        <v>9</v>
      </c>
      <c r="Z13" s="44">
        <f t="shared" ref="Z13:Z32" si="3">COUNTIF($G13:$V13,"=0")</f>
        <v>0</v>
      </c>
      <c r="AA13" s="244"/>
      <c r="AB13" s="27">
        <f>IF(ISERROR(COUNTIF($G13:$V13,"=3")/(16-(COUNTBLANK('Datos Curso'!$C$20:$C$35)))),"",(COUNTIF($G13:$V13,"=3")/(16-(COUNTBLANK('Datos Curso'!$C$20:$C$35)))))</f>
        <v>0</v>
      </c>
      <c r="AC13" s="28">
        <f>IF(ISERROR(COUNTIF($G13:$V13,"=2")/(16-COUNTBLANK('Datos Curso'!$C$20:$C$35))),"",(COUNTIF($G13:$V13,"=2")/(16-COUNTBLANK('Datos Curso'!$C$20:$C$35))))</f>
        <v>0</v>
      </c>
      <c r="AD13" s="29">
        <f>IF(ISERROR(COUNTIF($G13:$V13,"=1")/(16-COUNTBLANK('Datos Curso'!$C$20:$C$35))), "",(COUNTIF($G13:$V13,"=1")/(16-COUNTBLANK('Datos Curso'!$C$20:$C$35))))</f>
        <v>1</v>
      </c>
      <c r="AE13" s="225">
        <f>IF(ISERROR(COUNTIF($G13:$V13,"=0")/(16-COUNTBLANK('Datos Curso'!$C$20:$C$35))), "",(COUNTIF($G13:$V13,"=0")/(16-COUNTBLANK('Datos Curso'!$C$20:$C$35))))</f>
        <v>0</v>
      </c>
      <c r="AF13" s="141">
        <f>SUM(AB13:AE13)</f>
        <v>1</v>
      </c>
    </row>
    <row r="14" spans="1:32" ht="37.5" customHeight="1" x14ac:dyDescent="0.25">
      <c r="A14" s="3"/>
      <c r="B14" s="412"/>
      <c r="C14" s="504"/>
      <c r="D14" s="528"/>
      <c r="E14" s="531"/>
      <c r="F14" s="338" t="str">
        <f>'Indic PDS'!F6</f>
        <v>3.  Reconoce sus errores</v>
      </c>
      <c r="G14" s="142">
        <v>1</v>
      </c>
      <c r="H14" s="142">
        <v>1</v>
      </c>
      <c r="I14" s="142">
        <v>1</v>
      </c>
      <c r="J14" s="142">
        <v>1</v>
      </c>
      <c r="K14" s="318">
        <v>1</v>
      </c>
      <c r="L14" s="318">
        <v>1</v>
      </c>
      <c r="M14" s="318">
        <v>1</v>
      </c>
      <c r="N14" s="318">
        <v>1</v>
      </c>
      <c r="O14" s="318">
        <v>1</v>
      </c>
      <c r="P14" s="318"/>
      <c r="Q14" s="318"/>
      <c r="R14" s="318"/>
      <c r="S14" s="318"/>
      <c r="T14" s="318"/>
      <c r="U14" s="318"/>
      <c r="V14" s="318"/>
      <c r="W14" s="223">
        <f t="shared" si="0"/>
        <v>0</v>
      </c>
      <c r="X14" s="42">
        <f t="shared" si="1"/>
        <v>0</v>
      </c>
      <c r="Y14" s="43">
        <f t="shared" si="2"/>
        <v>9</v>
      </c>
      <c r="Z14" s="44">
        <f t="shared" si="3"/>
        <v>0</v>
      </c>
      <c r="AA14" s="244"/>
      <c r="AB14" s="27">
        <f>IF(ISERROR(COUNTIF($G14:$V14,"=3")/(16-(COUNTBLANK('Datos Curso'!$C$20:$C$35)))),"",(COUNTIF($G14:$V14,"=3")/(16-(COUNTBLANK('Datos Curso'!$C$20:$C$35)))))</f>
        <v>0</v>
      </c>
      <c r="AC14" s="28">
        <f>IF(ISERROR(COUNTIF($G14:$V14,"=2")/(16-COUNTBLANK('Datos Curso'!$C$20:$C$35))),"",(COUNTIF($G14:$V14,"=2")/(16-COUNTBLANK('Datos Curso'!$C$20:$C$35))))</f>
        <v>0</v>
      </c>
      <c r="AD14" s="29">
        <f>IF(ISERROR(COUNTIF($G14:$V14,"=1")/(16-COUNTBLANK('Datos Curso'!$C$20:$C$35))), "",(COUNTIF($G14:$V14,"=1")/(16-COUNTBLANK('Datos Curso'!$C$20:$C$35))))</f>
        <v>1</v>
      </c>
      <c r="AE14" s="225">
        <f>IF(ISERROR(COUNTIF($G14:$V14,"=0")/(16-COUNTBLANK('Datos Curso'!$C$20:$C$35))), "",(COUNTIF($G14:$V14,"=0")/(16-COUNTBLANK('Datos Curso'!$C$20:$C$35))))</f>
        <v>0</v>
      </c>
      <c r="AF14" s="141">
        <f t="shared" ref="AF14:AF32" si="4">SUM(AB14:AE14)</f>
        <v>1</v>
      </c>
    </row>
    <row r="15" spans="1:32" ht="37.5" customHeight="1" x14ac:dyDescent="0.25">
      <c r="A15" s="3"/>
      <c r="B15" s="412"/>
      <c r="C15" s="504"/>
      <c r="D15" s="528"/>
      <c r="E15" s="531"/>
      <c r="F15" s="338" t="str">
        <f>'Indic PDS'!F7</f>
        <v>4.  Trata de corregir sus errores</v>
      </c>
      <c r="G15" s="142">
        <v>1</v>
      </c>
      <c r="H15" s="142">
        <v>1</v>
      </c>
      <c r="I15" s="142">
        <v>1</v>
      </c>
      <c r="J15" s="142">
        <v>1</v>
      </c>
      <c r="K15" s="318">
        <v>1</v>
      </c>
      <c r="L15" s="318">
        <v>1</v>
      </c>
      <c r="M15" s="318">
        <v>1</v>
      </c>
      <c r="N15" s="318">
        <v>1</v>
      </c>
      <c r="O15" s="318">
        <v>1</v>
      </c>
      <c r="P15" s="318"/>
      <c r="Q15" s="318"/>
      <c r="R15" s="318"/>
      <c r="S15" s="318"/>
      <c r="T15" s="318"/>
      <c r="U15" s="318"/>
      <c r="V15" s="318"/>
      <c r="W15" s="223">
        <f t="shared" si="0"/>
        <v>0</v>
      </c>
      <c r="X15" s="42">
        <f t="shared" si="1"/>
        <v>0</v>
      </c>
      <c r="Y15" s="43">
        <f t="shared" si="2"/>
        <v>9</v>
      </c>
      <c r="Z15" s="44">
        <f t="shared" si="3"/>
        <v>0</v>
      </c>
      <c r="AA15" s="244"/>
      <c r="AB15" s="27">
        <f>IF(ISERROR(COUNTIF($G15:$V15,"=3")/(16-(COUNTBLANK('Datos Curso'!$C$20:$C$35)))),"",(COUNTIF($G15:$V15,"=3")/(16-(COUNTBLANK('Datos Curso'!$C$20:$C$35)))))</f>
        <v>0</v>
      </c>
      <c r="AC15" s="28">
        <f>IF(ISERROR(COUNTIF($G15:$V15,"=2")/(16-COUNTBLANK('Datos Curso'!$C$20:$C$35))),"",(COUNTIF($G15:$V15,"=2")/(16-COUNTBLANK('Datos Curso'!$C$20:$C$35))))</f>
        <v>0</v>
      </c>
      <c r="AD15" s="29">
        <f>IF(ISERROR(COUNTIF($G15:$V15,"=1")/(16-COUNTBLANK('Datos Curso'!$C$20:$C$35))), "",(COUNTIF($G15:$V15,"=1")/(16-COUNTBLANK('Datos Curso'!$C$20:$C$35))))</f>
        <v>1</v>
      </c>
      <c r="AE15" s="225">
        <f>IF(ISERROR(COUNTIF($G15:$V15,"=0")/(16-COUNTBLANK('Datos Curso'!$C$20:$C$35))), "",(COUNTIF($G15:$V15,"=0")/(16-COUNTBLANK('Datos Curso'!$C$20:$C$35))))</f>
        <v>0</v>
      </c>
      <c r="AF15" s="141">
        <f t="shared" si="4"/>
        <v>1</v>
      </c>
    </row>
    <row r="16" spans="1:32" ht="37.5" customHeight="1" thickBot="1" x14ac:dyDescent="0.3">
      <c r="A16" s="3"/>
      <c r="B16" s="412"/>
      <c r="C16" s="505"/>
      <c r="D16" s="529"/>
      <c r="E16" s="532"/>
      <c r="F16" s="337" t="str">
        <f>'Indic PDS'!F8</f>
        <v>5.  Se esfuerza en su trabajo escolar</v>
      </c>
      <c r="G16" s="143">
        <v>1</v>
      </c>
      <c r="H16" s="143">
        <v>1</v>
      </c>
      <c r="I16" s="143">
        <v>1</v>
      </c>
      <c r="J16" s="143">
        <v>1</v>
      </c>
      <c r="K16" s="319">
        <v>1</v>
      </c>
      <c r="L16" s="319">
        <v>1</v>
      </c>
      <c r="M16" s="319">
        <v>1</v>
      </c>
      <c r="N16" s="319">
        <v>1</v>
      </c>
      <c r="O16" s="319">
        <v>1</v>
      </c>
      <c r="P16" s="319"/>
      <c r="Q16" s="319"/>
      <c r="R16" s="319"/>
      <c r="S16" s="319"/>
      <c r="T16" s="319"/>
      <c r="U16" s="319"/>
      <c r="V16" s="319"/>
      <c r="W16" s="228">
        <f t="shared" si="0"/>
        <v>0</v>
      </c>
      <c r="X16" s="45">
        <f t="shared" si="1"/>
        <v>0</v>
      </c>
      <c r="Y16" s="46">
        <f t="shared" si="2"/>
        <v>9</v>
      </c>
      <c r="Z16" s="47">
        <f t="shared" si="3"/>
        <v>0</v>
      </c>
      <c r="AA16" s="244"/>
      <c r="AB16" s="31">
        <f>IF(ISERROR(COUNTIF($G16:$V16,"=3")/(16-(COUNTBLANK('Datos Curso'!$C$20:$C$35)))),"",(COUNTIF($G16:$V16,"=3")/(16-(COUNTBLANK('Datos Curso'!$C$20:$C$35)))))</f>
        <v>0</v>
      </c>
      <c r="AC16" s="32">
        <f>IF(ISERROR(COUNTIF($G16:$V16,"=2")/(16-COUNTBLANK('Datos Curso'!$C$20:$C$35))),"",(COUNTIF($G16:$V16,"=2")/(16-COUNTBLANK('Datos Curso'!$C$20:$C$35))))</f>
        <v>0</v>
      </c>
      <c r="AD16" s="33">
        <f>IF(ISERROR(COUNTIF($G16:$V16,"=1")/(16-COUNTBLANK('Datos Curso'!$C$20:$C$35))), "",(COUNTIF($G16:$V16,"=1")/(16-COUNTBLANK('Datos Curso'!$C$20:$C$35))))</f>
        <v>1</v>
      </c>
      <c r="AE16" s="230">
        <f>IF(ISERROR(COUNTIF($G16:$V16,"=0")/(16-COUNTBLANK('Datos Curso'!$C$20:$C$35))), "",(COUNTIF($G16:$V16,"=0")/(16-COUNTBLANK('Datos Curso'!$C$20:$C$35))))</f>
        <v>0</v>
      </c>
      <c r="AF16" s="144">
        <f t="shared" si="4"/>
        <v>1</v>
      </c>
    </row>
    <row r="17" spans="1:32" ht="30.75" customHeight="1" x14ac:dyDescent="0.25">
      <c r="A17" s="3"/>
      <c r="B17" s="412"/>
      <c r="C17" s="497" t="str">
        <f>'Indic PDS'!C9</f>
        <v xml:space="preserve"> II.  FORMACION ETICA</v>
      </c>
      <c r="D17" s="498"/>
      <c r="E17" s="531" t="str">
        <f>'Indic PDS'!E9</f>
        <v>SOCIABILIDAD</v>
      </c>
      <c r="F17" s="348" t="str">
        <f>'Indic PDS'!F9</f>
        <v>6.  Participa de manera constructiva en el curso</v>
      </c>
      <c r="G17" s="349">
        <v>2</v>
      </c>
      <c r="H17" s="349">
        <v>2</v>
      </c>
      <c r="I17" s="349">
        <v>2</v>
      </c>
      <c r="J17" s="349">
        <v>2</v>
      </c>
      <c r="K17" s="350">
        <v>2</v>
      </c>
      <c r="L17" s="350">
        <v>2</v>
      </c>
      <c r="M17" s="350">
        <v>2</v>
      </c>
      <c r="N17" s="350">
        <v>2</v>
      </c>
      <c r="O17" s="350">
        <v>2</v>
      </c>
      <c r="P17" s="350"/>
      <c r="Q17" s="350"/>
      <c r="R17" s="350"/>
      <c r="S17" s="350"/>
      <c r="T17" s="350"/>
      <c r="U17" s="350"/>
      <c r="V17" s="350"/>
      <c r="W17" s="351">
        <f t="shared" si="0"/>
        <v>0</v>
      </c>
      <c r="X17" s="352">
        <f t="shared" si="1"/>
        <v>9</v>
      </c>
      <c r="Y17" s="353">
        <f t="shared" si="2"/>
        <v>0</v>
      </c>
      <c r="Z17" s="26">
        <f t="shared" si="3"/>
        <v>0</v>
      </c>
      <c r="AA17" s="244"/>
      <c r="AB17" s="23">
        <f>IF(ISERROR(COUNTIF($G17:$V17,"=3")/(16-(COUNTBLANK('Datos Curso'!$C$20:$C$35)))),"",(COUNTIF($G17:$V17,"=3")/(16-(COUNTBLANK('Datos Curso'!$C$20:$C$35)))))</f>
        <v>0</v>
      </c>
      <c r="AC17" s="24">
        <f>IF(ISERROR(COUNTIF($G17:$V17,"=2")/(16-COUNTBLANK('Datos Curso'!$C$20:$C$35))),"",(COUNTIF($G17:$V17,"=2")/(16-COUNTBLANK('Datos Curso'!$C$20:$C$35))))</f>
        <v>1</v>
      </c>
      <c r="AD17" s="25">
        <f>IF(ISERROR(COUNTIF($G17:$V17,"=1")/(16-COUNTBLANK('Datos Curso'!$C$20:$C$35))), "",(COUNTIF($G17:$V17,"=1")/(16-COUNTBLANK('Datos Curso'!$C$20:$C$35))))</f>
        <v>0</v>
      </c>
      <c r="AE17" s="229">
        <f>IF(ISERROR(COUNTIF($G17:$V17,"=0")/(16-COUNTBLANK('Datos Curso'!$C$20:$C$35))), "",(COUNTIF($G17:$V17,"=0")/(16-COUNTBLANK('Datos Curso'!$C$20:$C$35))))</f>
        <v>0</v>
      </c>
      <c r="AF17" s="140">
        <f t="shared" si="4"/>
        <v>1</v>
      </c>
    </row>
    <row r="18" spans="1:32" ht="30.75" customHeight="1" x14ac:dyDescent="0.25">
      <c r="A18" s="3"/>
      <c r="B18" s="412"/>
      <c r="C18" s="499"/>
      <c r="D18" s="500"/>
      <c r="E18" s="531"/>
      <c r="F18" s="338" t="str">
        <f>'Indic PDS'!F10</f>
        <v>7.  Es honesto(a) en su actuar</v>
      </c>
      <c r="G18" s="142">
        <v>2</v>
      </c>
      <c r="H18" s="142">
        <v>2</v>
      </c>
      <c r="I18" s="142">
        <v>2</v>
      </c>
      <c r="J18" s="142">
        <v>2</v>
      </c>
      <c r="K18" s="318">
        <v>2</v>
      </c>
      <c r="L18" s="318">
        <v>2</v>
      </c>
      <c r="M18" s="318">
        <v>2</v>
      </c>
      <c r="N18" s="318">
        <v>2</v>
      </c>
      <c r="O18" s="318">
        <v>2</v>
      </c>
      <c r="P18" s="318"/>
      <c r="Q18" s="318"/>
      <c r="R18" s="318"/>
      <c r="S18" s="318"/>
      <c r="T18" s="318"/>
      <c r="U18" s="318"/>
      <c r="V18" s="318"/>
      <c r="W18" s="223">
        <f t="shared" si="0"/>
        <v>0</v>
      </c>
      <c r="X18" s="42">
        <f t="shared" si="1"/>
        <v>9</v>
      </c>
      <c r="Y18" s="43">
        <f t="shared" si="2"/>
        <v>0</v>
      </c>
      <c r="Z18" s="44">
        <f t="shared" si="3"/>
        <v>0</v>
      </c>
      <c r="AA18" s="244"/>
      <c r="AB18" s="27">
        <f>IF(ISERROR(COUNTIF($G18:$V18,"=3")/(16-(COUNTBLANK('Datos Curso'!$C$20:$C$35)))),"",(COUNTIF($G18:$V18,"=3")/(16-(COUNTBLANK('Datos Curso'!$C$20:$C$35)))))</f>
        <v>0</v>
      </c>
      <c r="AC18" s="28">
        <f>IF(ISERROR(COUNTIF($G18:$V18,"=2")/(16-COUNTBLANK('Datos Curso'!$C$20:$C$35))),"",(COUNTIF($G18:$V18,"=2")/(16-COUNTBLANK('Datos Curso'!$C$20:$C$35))))</f>
        <v>1</v>
      </c>
      <c r="AD18" s="29">
        <f>IF(ISERROR(COUNTIF($G18:$V18,"=1")/(16-COUNTBLANK('Datos Curso'!$C$20:$C$35))), "",(COUNTIF($G18:$V18,"=1")/(16-COUNTBLANK('Datos Curso'!$C$20:$C$35))))</f>
        <v>0</v>
      </c>
      <c r="AE18" s="225">
        <f>IF(ISERROR(COUNTIF($G18:$V18,"=0")/(16-COUNTBLANK('Datos Curso'!$C$20:$C$35))), "",(COUNTIF($G18:$V18,"=0")/(16-COUNTBLANK('Datos Curso'!$C$20:$C$35))))</f>
        <v>0</v>
      </c>
      <c r="AF18" s="141">
        <f t="shared" si="4"/>
        <v>1</v>
      </c>
    </row>
    <row r="19" spans="1:32" ht="30.75" customHeight="1" x14ac:dyDescent="0.25">
      <c r="A19" s="3"/>
      <c r="B19" s="412"/>
      <c r="C19" s="499"/>
      <c r="D19" s="500"/>
      <c r="E19" s="531"/>
      <c r="F19" s="338" t="str">
        <f>'Indic PDS'!F11</f>
        <v>8.  Colabora en el trabajo en equipo</v>
      </c>
      <c r="G19" s="142">
        <v>2</v>
      </c>
      <c r="H19" s="142">
        <v>2</v>
      </c>
      <c r="I19" s="142">
        <v>2</v>
      </c>
      <c r="J19" s="142">
        <v>2</v>
      </c>
      <c r="K19" s="318">
        <v>2</v>
      </c>
      <c r="L19" s="318">
        <v>2</v>
      </c>
      <c r="M19" s="318">
        <v>2</v>
      </c>
      <c r="N19" s="318">
        <v>2</v>
      </c>
      <c r="O19" s="318">
        <v>2</v>
      </c>
      <c r="P19" s="318"/>
      <c r="Q19" s="318"/>
      <c r="R19" s="318"/>
      <c r="S19" s="318"/>
      <c r="T19" s="318"/>
      <c r="U19" s="318"/>
      <c r="V19" s="318"/>
      <c r="W19" s="223">
        <f t="shared" si="0"/>
        <v>0</v>
      </c>
      <c r="X19" s="42">
        <f t="shared" si="1"/>
        <v>9</v>
      </c>
      <c r="Y19" s="43">
        <f t="shared" si="2"/>
        <v>0</v>
      </c>
      <c r="Z19" s="44">
        <f t="shared" si="3"/>
        <v>0</v>
      </c>
      <c r="AA19" s="244"/>
      <c r="AB19" s="27">
        <f>IF(ISERROR(COUNTIF($G19:$V19,"=3")/(16-(COUNTBLANK('Datos Curso'!$C$20:$C$35)))),"",(COUNTIF($G19:$V19,"=3")/(16-(COUNTBLANK('Datos Curso'!$C$20:$C$35)))))</f>
        <v>0</v>
      </c>
      <c r="AC19" s="28">
        <f>IF(ISERROR(COUNTIF($G19:$V19,"=2")/(16-COUNTBLANK('Datos Curso'!$C$20:$C$35))),"",(COUNTIF($G19:$V19,"=2")/(16-COUNTBLANK('Datos Curso'!$C$20:$C$35))))</f>
        <v>1</v>
      </c>
      <c r="AD19" s="29">
        <f>IF(ISERROR(COUNTIF($G19:$V19,"=1")/(16-COUNTBLANK('Datos Curso'!$C$20:$C$35))), "",(COUNTIF($G19:$V19,"=1")/(16-COUNTBLANK('Datos Curso'!$C$20:$C$35))))</f>
        <v>0</v>
      </c>
      <c r="AE19" s="225">
        <f>IF(ISERROR(COUNTIF($G19:$V19,"=0")/(16-COUNTBLANK('Datos Curso'!$C$20:$C$35))), "",(COUNTIF($G19:$V19,"=0")/(16-COUNTBLANK('Datos Curso'!$C$20:$C$35))))</f>
        <v>0</v>
      </c>
      <c r="AF19" s="141">
        <f t="shared" si="4"/>
        <v>1</v>
      </c>
    </row>
    <row r="20" spans="1:32" ht="30.75" customHeight="1" x14ac:dyDescent="0.25">
      <c r="A20" s="3"/>
      <c r="B20" s="412"/>
      <c r="C20" s="499"/>
      <c r="D20" s="500"/>
      <c r="E20" s="531"/>
      <c r="F20" s="338" t="str">
        <f>'Indic PDS'!F12</f>
        <v>9.  Demuestra responsabilidad en el uso de recursos y materiales</v>
      </c>
      <c r="G20" s="142">
        <v>2</v>
      </c>
      <c r="H20" s="142">
        <v>2</v>
      </c>
      <c r="I20" s="142">
        <v>2</v>
      </c>
      <c r="J20" s="142">
        <v>2</v>
      </c>
      <c r="K20" s="318">
        <v>2</v>
      </c>
      <c r="L20" s="318">
        <v>2</v>
      </c>
      <c r="M20" s="318">
        <v>2</v>
      </c>
      <c r="N20" s="318">
        <v>2</v>
      </c>
      <c r="O20" s="318">
        <v>2</v>
      </c>
      <c r="P20" s="318"/>
      <c r="Q20" s="318"/>
      <c r="R20" s="318"/>
      <c r="S20" s="318"/>
      <c r="T20" s="318"/>
      <c r="U20" s="318"/>
      <c r="V20" s="318"/>
      <c r="W20" s="223">
        <f t="shared" si="0"/>
        <v>0</v>
      </c>
      <c r="X20" s="42">
        <f t="shared" si="1"/>
        <v>9</v>
      </c>
      <c r="Y20" s="43">
        <f t="shared" si="2"/>
        <v>0</v>
      </c>
      <c r="Z20" s="44">
        <f t="shared" si="3"/>
        <v>0</v>
      </c>
      <c r="AA20" s="244"/>
      <c r="AB20" s="27">
        <f>IF(ISERROR(COUNTIF($G20:$V20,"=3")/(16-(COUNTBLANK('Datos Curso'!$C$20:$C$35)))),"",(COUNTIF($G20:$V20,"=3")/(16-(COUNTBLANK('Datos Curso'!$C$20:$C$35)))))</f>
        <v>0</v>
      </c>
      <c r="AC20" s="28">
        <f>IF(ISERROR(COUNTIF($G20:$V20,"=2")/(16-COUNTBLANK('Datos Curso'!$C$20:$C$35))),"",(COUNTIF($G20:$V20,"=2")/(16-COUNTBLANK('Datos Curso'!$C$20:$C$35))))</f>
        <v>1</v>
      </c>
      <c r="AD20" s="29">
        <f>IF(ISERROR(COUNTIF($G20:$V20,"=1")/(16-COUNTBLANK('Datos Curso'!$C$20:$C$35))), "",(COUNTIF($G20:$V20,"=1")/(16-COUNTBLANK('Datos Curso'!$C$20:$C$35))))</f>
        <v>0</v>
      </c>
      <c r="AE20" s="225">
        <f>IF(ISERROR(COUNTIF($G20:$V20,"=0")/(16-COUNTBLANK('Datos Curso'!$C$20:$C$35))), "",(COUNTIF($G20:$V20,"=0")/(16-COUNTBLANK('Datos Curso'!$C$20:$C$35))))</f>
        <v>0</v>
      </c>
      <c r="AF20" s="141">
        <f t="shared" si="4"/>
        <v>1</v>
      </c>
    </row>
    <row r="21" spans="1:32" ht="30.75" customHeight="1" thickBot="1" x14ac:dyDescent="0.3">
      <c r="A21" s="3"/>
      <c r="B21" s="412"/>
      <c r="C21" s="499"/>
      <c r="D21" s="500"/>
      <c r="E21" s="531"/>
      <c r="F21" s="341" t="str">
        <f>'Indic PDS'!F13</f>
        <v>10. Acepta Opiniones distintas a la suya</v>
      </c>
      <c r="G21" s="342">
        <v>2</v>
      </c>
      <c r="H21" s="342">
        <v>2</v>
      </c>
      <c r="I21" s="342">
        <v>2</v>
      </c>
      <c r="J21" s="342">
        <v>2</v>
      </c>
      <c r="K21" s="343">
        <v>2</v>
      </c>
      <c r="L21" s="343">
        <v>2</v>
      </c>
      <c r="M21" s="343">
        <v>2</v>
      </c>
      <c r="N21" s="343">
        <v>2</v>
      </c>
      <c r="O21" s="343">
        <v>2</v>
      </c>
      <c r="P21" s="343"/>
      <c r="Q21" s="343"/>
      <c r="R21" s="343"/>
      <c r="S21" s="343"/>
      <c r="T21" s="343"/>
      <c r="U21" s="343"/>
      <c r="V21" s="343"/>
      <c r="W21" s="344">
        <f t="shared" si="0"/>
        <v>0</v>
      </c>
      <c r="X21" s="345">
        <f t="shared" si="1"/>
        <v>9</v>
      </c>
      <c r="Y21" s="346">
        <f t="shared" si="2"/>
        <v>0</v>
      </c>
      <c r="Z21" s="347">
        <f t="shared" si="3"/>
        <v>0</v>
      </c>
      <c r="AA21" s="244"/>
      <c r="AB21" s="31">
        <f>IF(ISERROR(COUNTIF($G21:$V21,"=3")/(16-(COUNTBLANK('Datos Curso'!$C$20:$C$35)))),"",(COUNTIF($G21:$V21,"=3")/(16-(COUNTBLANK('Datos Curso'!$C$20:$C$35)))))</f>
        <v>0</v>
      </c>
      <c r="AC21" s="32">
        <f>IF(ISERROR(COUNTIF($G21:$V21,"=2")/(16-COUNTBLANK('Datos Curso'!$C$20:$C$35))),"",(COUNTIF($G21:$V21,"=2")/(16-COUNTBLANK('Datos Curso'!$C$20:$C$35))))</f>
        <v>1</v>
      </c>
      <c r="AD21" s="33">
        <f>IF(ISERROR(COUNTIF($G21:$V21,"=1")/(16-COUNTBLANK('Datos Curso'!$C$20:$C$35))), "",(COUNTIF($G21:$V21,"=1")/(16-COUNTBLANK('Datos Curso'!$C$20:$C$35))))</f>
        <v>0</v>
      </c>
      <c r="AE21" s="230">
        <f>IF(ISERROR(COUNTIF($G21:$V21,"=0")/(16-COUNTBLANK('Datos Curso'!$C$20:$C$35))), "",(COUNTIF($G21:$V21,"=0")/(16-COUNTBLANK('Datos Curso'!$C$20:$C$35))))</f>
        <v>0</v>
      </c>
      <c r="AF21" s="144">
        <f t="shared" si="4"/>
        <v>1</v>
      </c>
    </row>
    <row r="22" spans="1:32" ht="30.75" customHeight="1" x14ac:dyDescent="0.25">
      <c r="A22" s="3"/>
      <c r="B22" s="412"/>
      <c r="C22" s="499"/>
      <c r="D22" s="500"/>
      <c r="E22" s="522" t="str">
        <f>'Indic PDS'!E14</f>
        <v>COSMOVISION PROYECTO INSTITUCIONAL</v>
      </c>
      <c r="F22" s="339" t="str">
        <f>'Indic PDS'!F14</f>
        <v xml:space="preserve">11. Participa respetuosamente en las actividades que organiza el  establecimiento: actos, efemérides, salidas
</v>
      </c>
      <c r="G22" s="139">
        <v>3</v>
      </c>
      <c r="H22" s="139">
        <v>3</v>
      </c>
      <c r="I22" s="139">
        <v>3</v>
      </c>
      <c r="J22" s="139">
        <v>3</v>
      </c>
      <c r="K22" s="317">
        <v>3</v>
      </c>
      <c r="L22" s="317">
        <v>3</v>
      </c>
      <c r="M22" s="317">
        <v>3</v>
      </c>
      <c r="N22" s="317">
        <v>3</v>
      </c>
      <c r="O22" s="317">
        <v>3</v>
      </c>
      <c r="P22" s="317"/>
      <c r="Q22" s="317"/>
      <c r="R22" s="317"/>
      <c r="S22" s="317"/>
      <c r="T22" s="317"/>
      <c r="U22" s="317"/>
      <c r="V22" s="317"/>
      <c r="W22" s="227">
        <f t="shared" si="0"/>
        <v>9</v>
      </c>
      <c r="X22" s="20">
        <f t="shared" si="1"/>
        <v>0</v>
      </c>
      <c r="Y22" s="41">
        <f t="shared" si="2"/>
        <v>0</v>
      </c>
      <c r="Z22" s="21">
        <f t="shared" si="3"/>
        <v>0</v>
      </c>
      <c r="AA22" s="244"/>
      <c r="AB22" s="23">
        <f>IF(ISERROR(COUNTIF($G22:$V22,"=3")/(16-(COUNTBLANK('Datos Curso'!$C$20:$C$35)))),"",(COUNTIF($G22:$V22,"=3")/(16-(COUNTBLANK('Datos Curso'!$C$20:$C$35)))))</f>
        <v>1</v>
      </c>
      <c r="AC22" s="24">
        <f>IF(ISERROR(COUNTIF($G22:$V22,"=2")/(16-COUNTBLANK('Datos Curso'!$C$20:$C$35))),"",(COUNTIF($G22:$V22,"=2")/(16-COUNTBLANK('Datos Curso'!$C$20:$C$35))))</f>
        <v>0</v>
      </c>
      <c r="AD22" s="25">
        <f>IF(ISERROR(COUNTIF($G22:$V22,"=1")/(16-COUNTBLANK('Datos Curso'!$C$20:$C$35))), "",(COUNTIF($G22:$V22,"=1")/(16-COUNTBLANK('Datos Curso'!$C$20:$C$35))))</f>
        <v>0</v>
      </c>
      <c r="AE22" s="229">
        <f>IF(ISERROR(COUNTIF($G22:$V22,"=0")/(16-COUNTBLANK('Datos Curso'!$C$20:$C$35))), "",(COUNTIF($G22:$V22,"=0")/(16-COUNTBLANK('Datos Curso'!$C$20:$C$35))))</f>
        <v>0</v>
      </c>
      <c r="AF22" s="140">
        <f t="shared" si="4"/>
        <v>1</v>
      </c>
    </row>
    <row r="23" spans="1:32" ht="30.75" customHeight="1" x14ac:dyDescent="0.25">
      <c r="A23" s="3"/>
      <c r="B23" s="412"/>
      <c r="C23" s="499"/>
      <c r="D23" s="500"/>
      <c r="E23" s="523"/>
      <c r="F23" s="338" t="str">
        <f>'Indic PDS'!F15</f>
        <v xml:space="preserve">12. Participa respetuosamente en las actividades de formación Ecológica
</v>
      </c>
      <c r="G23" s="142">
        <v>3</v>
      </c>
      <c r="H23" s="142">
        <v>3</v>
      </c>
      <c r="I23" s="142">
        <v>3</v>
      </c>
      <c r="J23" s="142">
        <v>3</v>
      </c>
      <c r="K23" s="318">
        <v>3</v>
      </c>
      <c r="L23" s="318">
        <v>3</v>
      </c>
      <c r="M23" s="318">
        <v>3</v>
      </c>
      <c r="N23" s="318">
        <v>3</v>
      </c>
      <c r="O23" s="318">
        <v>3</v>
      </c>
      <c r="P23" s="318"/>
      <c r="Q23" s="318"/>
      <c r="R23" s="318"/>
      <c r="S23" s="318"/>
      <c r="T23" s="318"/>
      <c r="U23" s="318"/>
      <c r="V23" s="318"/>
      <c r="W23" s="223">
        <f t="shared" si="0"/>
        <v>9</v>
      </c>
      <c r="X23" s="42">
        <f t="shared" si="1"/>
        <v>0</v>
      </c>
      <c r="Y23" s="43">
        <f t="shared" si="2"/>
        <v>0</v>
      </c>
      <c r="Z23" s="44">
        <f t="shared" si="3"/>
        <v>0</v>
      </c>
      <c r="AA23" s="244"/>
      <c r="AB23" s="27">
        <f>IF(ISERROR(COUNTIF($G23:$V23,"=3")/(16-(COUNTBLANK('Datos Curso'!$C$20:$C$35)))),"",(COUNTIF($G23:$V23,"=3")/(16-(COUNTBLANK('Datos Curso'!$C$20:$C$35)))))</f>
        <v>1</v>
      </c>
      <c r="AC23" s="28">
        <f>IF(ISERROR(COUNTIF($G23:$V23,"=2")/(16-COUNTBLANK('Datos Curso'!$C$20:$C$35))),"",(COUNTIF($G23:$V23,"=2")/(16-COUNTBLANK('Datos Curso'!$C$20:$C$35))))</f>
        <v>0</v>
      </c>
      <c r="AD23" s="29">
        <f>IF(ISERROR(COUNTIF($G23:$V23,"=1")/(16-COUNTBLANK('Datos Curso'!$C$20:$C$35))), "",(COUNTIF($G23:$V23,"=1")/(16-COUNTBLANK('Datos Curso'!$C$20:$C$35))))</f>
        <v>0</v>
      </c>
      <c r="AE23" s="225">
        <f>IF(ISERROR(COUNTIF($G23:$V23,"=0")/(16-COUNTBLANK('Datos Curso'!$C$20:$C$35))), "",(COUNTIF($G23:$V23,"=0")/(16-COUNTBLANK('Datos Curso'!$C$20:$C$35))))</f>
        <v>0</v>
      </c>
      <c r="AF23" s="141">
        <f t="shared" si="4"/>
        <v>1</v>
      </c>
    </row>
    <row r="24" spans="1:32" ht="30.75" customHeight="1" thickBot="1" x14ac:dyDescent="0.3">
      <c r="A24" s="3"/>
      <c r="B24" s="412"/>
      <c r="C24" s="501"/>
      <c r="D24" s="502"/>
      <c r="E24" s="524"/>
      <c r="F24" s="337" t="str">
        <f>'Indic PDS'!F16</f>
        <v>13. Demuestra una actitud solidaria con su entorno</v>
      </c>
      <c r="G24" s="143">
        <v>3</v>
      </c>
      <c r="H24" s="143">
        <v>3</v>
      </c>
      <c r="I24" s="143">
        <v>3</v>
      </c>
      <c r="J24" s="143">
        <v>3</v>
      </c>
      <c r="K24" s="319">
        <v>3</v>
      </c>
      <c r="L24" s="319">
        <v>3</v>
      </c>
      <c r="M24" s="319">
        <v>3</v>
      </c>
      <c r="N24" s="319">
        <v>3</v>
      </c>
      <c r="O24" s="319">
        <v>3</v>
      </c>
      <c r="P24" s="319"/>
      <c r="Q24" s="319"/>
      <c r="R24" s="319"/>
      <c r="S24" s="319"/>
      <c r="T24" s="319"/>
      <c r="U24" s="319"/>
      <c r="V24" s="319"/>
      <c r="W24" s="228">
        <f t="shared" si="0"/>
        <v>9</v>
      </c>
      <c r="X24" s="45">
        <f t="shared" si="1"/>
        <v>0</v>
      </c>
      <c r="Y24" s="46">
        <f t="shared" si="2"/>
        <v>0</v>
      </c>
      <c r="Z24" s="47">
        <f t="shared" si="3"/>
        <v>0</v>
      </c>
      <c r="AA24" s="244"/>
      <c r="AB24" s="31">
        <f>IF(ISERROR(COUNTIF($G24:$V24,"=3")/(16-(COUNTBLANK('Datos Curso'!$C$20:$C$35)))),"",(COUNTIF($G24:$V24,"=3")/(16-(COUNTBLANK('Datos Curso'!$C$20:$C$35)))))</f>
        <v>1</v>
      </c>
      <c r="AC24" s="32">
        <f>IF(ISERROR(COUNTIF($G24:$V24,"=2")/(16-COUNTBLANK('Datos Curso'!$C$20:$C$35))),"",(COUNTIF($G24:$V24,"=2")/(16-COUNTBLANK('Datos Curso'!$C$20:$C$35))))</f>
        <v>0</v>
      </c>
      <c r="AD24" s="33">
        <f>IF(ISERROR(COUNTIF($G24:$V24,"=1")/(16-COUNTBLANK('Datos Curso'!$C$20:$C$35))), "",(COUNTIF($G24:$V24,"=1")/(16-COUNTBLANK('Datos Curso'!$C$20:$C$35))))</f>
        <v>0</v>
      </c>
      <c r="AE24" s="230">
        <f>IF(ISERROR(COUNTIF($G24:$V24,"=0")/(16-COUNTBLANK('Datos Curso'!$C$20:$C$35))), "",(COUNTIF($G24:$V24,"=0")/(16-COUNTBLANK('Datos Curso'!$C$20:$C$35))))</f>
        <v>0</v>
      </c>
      <c r="AF24" s="144">
        <f t="shared" si="4"/>
        <v>1</v>
      </c>
    </row>
    <row r="25" spans="1:32" ht="42.75" customHeight="1" x14ac:dyDescent="0.25">
      <c r="A25" s="3"/>
      <c r="B25" s="412"/>
      <c r="C25" s="503" t="str">
        <f>'Indic PDS'!C17</f>
        <v>III. PERSONA Y SU ENTORNO</v>
      </c>
      <c r="D25" s="527"/>
      <c r="E25" s="523" t="str">
        <f>'Indic PDS'!E17</f>
        <v xml:space="preserve"> AFECTIVIDAD Y SEXUALIDAD</v>
      </c>
      <c r="F25" s="348" t="str">
        <f>'Indic PDS'!F17</f>
        <v>14. Expresa sus sentimientos asertivamente con quien lo rodea</v>
      </c>
      <c r="G25" s="349">
        <v>3</v>
      </c>
      <c r="H25" s="349">
        <v>3</v>
      </c>
      <c r="I25" s="349">
        <v>3</v>
      </c>
      <c r="J25" s="349">
        <v>3</v>
      </c>
      <c r="K25" s="350">
        <v>3</v>
      </c>
      <c r="L25" s="350">
        <v>3</v>
      </c>
      <c r="M25" s="350">
        <v>3</v>
      </c>
      <c r="N25" s="350">
        <v>3</v>
      </c>
      <c r="O25" s="350">
        <v>3</v>
      </c>
      <c r="P25" s="350"/>
      <c r="Q25" s="350"/>
      <c r="R25" s="350"/>
      <c r="S25" s="350"/>
      <c r="T25" s="350"/>
      <c r="U25" s="350"/>
      <c r="V25" s="350"/>
      <c r="W25" s="351">
        <f t="shared" si="0"/>
        <v>9</v>
      </c>
      <c r="X25" s="352">
        <f t="shared" si="1"/>
        <v>0</v>
      </c>
      <c r="Y25" s="353">
        <f t="shared" si="2"/>
        <v>0</v>
      </c>
      <c r="Z25" s="26">
        <f t="shared" si="3"/>
        <v>0</v>
      </c>
      <c r="AA25" s="244"/>
      <c r="AB25" s="23">
        <f>IF(ISERROR(COUNTIF($G25:$V25,"=3")/(16-(COUNTBLANK('Datos Curso'!$C$20:$C$35)))),"",(COUNTIF($G25:$V25,"=3")/(16-(COUNTBLANK('Datos Curso'!$C$20:$C$35)))))</f>
        <v>1</v>
      </c>
      <c r="AC25" s="24">
        <f>IF(ISERROR(COUNTIF($G25:$V25,"=2")/(16-COUNTBLANK('Datos Curso'!$C$20:$C$35))),"",(COUNTIF($G25:$V25,"=2")/(16-COUNTBLANK('Datos Curso'!$C$20:$C$35))))</f>
        <v>0</v>
      </c>
      <c r="AD25" s="25">
        <f>IF(ISERROR(COUNTIF($G25:$V25,"=1")/(16-COUNTBLANK('Datos Curso'!$C$20:$C$35))), "",(COUNTIF($G25:$V25,"=1")/(16-COUNTBLANK('Datos Curso'!$C$20:$C$35))))</f>
        <v>0</v>
      </c>
      <c r="AE25" s="229">
        <f>IF(ISERROR(COUNTIF($G25:$V25,"=0")/(16-COUNTBLANK('Datos Curso'!$C$20:$C$35))), "",(COUNTIF($G25:$V25,"=0")/(16-COUNTBLANK('Datos Curso'!$C$20:$C$35))))</f>
        <v>0</v>
      </c>
      <c r="AF25" s="140">
        <f t="shared" si="4"/>
        <v>1</v>
      </c>
    </row>
    <row r="26" spans="1:32" ht="32.25" customHeight="1" x14ac:dyDescent="0.25">
      <c r="A26" s="3"/>
      <c r="B26" s="412"/>
      <c r="C26" s="504"/>
      <c r="D26" s="528"/>
      <c r="E26" s="523"/>
      <c r="F26" s="338" t="str">
        <f>'Indic PDS'!F18</f>
        <v>15. Es respetuoso en el trato con todas las personas</v>
      </c>
      <c r="G26" s="142">
        <v>3</v>
      </c>
      <c r="H26" s="142">
        <v>3</v>
      </c>
      <c r="I26" s="142">
        <v>3</v>
      </c>
      <c r="J26" s="142">
        <v>3</v>
      </c>
      <c r="K26" s="318">
        <v>3</v>
      </c>
      <c r="L26" s="318">
        <v>3</v>
      </c>
      <c r="M26" s="318">
        <v>3</v>
      </c>
      <c r="N26" s="318">
        <v>3</v>
      </c>
      <c r="O26" s="318">
        <v>3</v>
      </c>
      <c r="P26" s="318"/>
      <c r="Q26" s="318"/>
      <c r="R26" s="318"/>
      <c r="S26" s="318"/>
      <c r="T26" s="318"/>
      <c r="U26" s="318"/>
      <c r="V26" s="318"/>
      <c r="W26" s="223">
        <f t="shared" si="0"/>
        <v>9</v>
      </c>
      <c r="X26" s="42">
        <f t="shared" si="1"/>
        <v>0</v>
      </c>
      <c r="Y26" s="43">
        <f t="shared" si="2"/>
        <v>0</v>
      </c>
      <c r="Z26" s="44">
        <f t="shared" si="3"/>
        <v>0</v>
      </c>
      <c r="AA26" s="244"/>
      <c r="AB26" s="27">
        <f>IF(ISERROR(COUNTIF($G26:$V26,"=3")/(16-(COUNTBLANK('Datos Curso'!$C$20:$C$35)))),"",(COUNTIF($G26:$V26,"=3")/(16-(COUNTBLANK('Datos Curso'!$C$20:$C$35)))))</f>
        <v>1</v>
      </c>
      <c r="AC26" s="28">
        <f>IF(ISERROR(COUNTIF($G26:$V26,"=2")/(16-COUNTBLANK('Datos Curso'!$C$20:$C$35))),"",(COUNTIF($G26:$V26,"=2")/(16-COUNTBLANK('Datos Curso'!$C$20:$C$35))))</f>
        <v>0</v>
      </c>
      <c r="AD26" s="29">
        <f>IF(ISERROR(COUNTIF($G26:$V26,"=1")/(16-COUNTBLANK('Datos Curso'!$C$20:$C$35))), "",(COUNTIF($G26:$V26,"=1")/(16-COUNTBLANK('Datos Curso'!$C$20:$C$35))))</f>
        <v>0</v>
      </c>
      <c r="AE26" s="225">
        <f>IF(ISERROR(COUNTIF($G26:$V26,"=0")/(16-COUNTBLANK('Datos Curso'!$C$20:$C$35))), "",(COUNTIF($G26:$V26,"=0")/(16-COUNTBLANK('Datos Curso'!$C$20:$C$35))))</f>
        <v>0</v>
      </c>
      <c r="AF26" s="141">
        <f t="shared" si="4"/>
        <v>1</v>
      </c>
    </row>
    <row r="27" spans="1:32" ht="32.25" customHeight="1" thickBot="1" x14ac:dyDescent="0.3">
      <c r="A27" s="3"/>
      <c r="B27" s="412"/>
      <c r="C27" s="504"/>
      <c r="D27" s="528"/>
      <c r="E27" s="524"/>
      <c r="F27" s="337" t="str">
        <f>'Indic PDS'!F19</f>
        <v>16. Pide ayuda cuando lo necesita</v>
      </c>
      <c r="G27" s="142">
        <v>3</v>
      </c>
      <c r="H27" s="142">
        <v>3</v>
      </c>
      <c r="I27" s="142">
        <v>3</v>
      </c>
      <c r="J27" s="142">
        <v>3</v>
      </c>
      <c r="K27" s="318">
        <v>3</v>
      </c>
      <c r="L27" s="318">
        <v>3</v>
      </c>
      <c r="M27" s="318">
        <v>3</v>
      </c>
      <c r="N27" s="318">
        <v>3</v>
      </c>
      <c r="O27" s="318">
        <v>3</v>
      </c>
      <c r="P27" s="318"/>
      <c r="Q27" s="318"/>
      <c r="R27" s="318"/>
      <c r="S27" s="318"/>
      <c r="T27" s="318"/>
      <c r="U27" s="318"/>
      <c r="V27" s="318"/>
      <c r="W27" s="223">
        <f t="shared" si="0"/>
        <v>9</v>
      </c>
      <c r="X27" s="42">
        <f t="shared" si="1"/>
        <v>0</v>
      </c>
      <c r="Y27" s="43">
        <f t="shared" si="2"/>
        <v>0</v>
      </c>
      <c r="Z27" s="44">
        <f t="shared" si="3"/>
        <v>0</v>
      </c>
      <c r="AA27" s="244"/>
      <c r="AB27" s="27">
        <f>IF(ISERROR(COUNTIF($G27:$V27,"=3")/(16-(COUNTBLANK('Datos Curso'!$C$20:$C$35)))),"",(COUNTIF($G27:$V27,"=3")/(16-(COUNTBLANK('Datos Curso'!$C$20:$C$35)))))</f>
        <v>1</v>
      </c>
      <c r="AC27" s="28">
        <f>IF(ISERROR(COUNTIF($G27:$V27,"=2")/(16-COUNTBLANK('Datos Curso'!$C$20:$C$35))),"",(COUNTIF($G27:$V27,"=2")/(16-COUNTBLANK('Datos Curso'!$C$20:$C$35))))</f>
        <v>0</v>
      </c>
      <c r="AD27" s="29">
        <f>IF(ISERROR(COUNTIF($G27:$V27,"=1")/(16-COUNTBLANK('Datos Curso'!$C$20:$C$35))), "",(COUNTIF($G27:$V27,"=1")/(16-COUNTBLANK('Datos Curso'!$C$20:$C$35))))</f>
        <v>0</v>
      </c>
      <c r="AE27" s="225">
        <f>IF(ISERROR(COUNTIF($G27:$V27,"=0")/(16-COUNTBLANK('Datos Curso'!$C$20:$C$35))), "",(COUNTIF($G27:$V27,"=0")/(16-COUNTBLANK('Datos Curso'!$C$20:$C$35))))</f>
        <v>0</v>
      </c>
      <c r="AF27" s="141">
        <f t="shared" si="4"/>
        <v>1</v>
      </c>
    </row>
    <row r="28" spans="1:32" ht="32.25" customHeight="1" x14ac:dyDescent="0.25">
      <c r="A28" s="3"/>
      <c r="B28" s="412"/>
      <c r="C28" s="504"/>
      <c r="D28" s="528"/>
      <c r="E28" s="545" t="str">
        <f>'Indic PDS'!E20</f>
        <v xml:space="preserve"> INSERCION SOCIAL</v>
      </c>
      <c r="F28" s="340" t="str">
        <f>'Indic PDS'!F20</f>
        <v>17. Es capaz de ponerse en el lugar del más necesitado</v>
      </c>
      <c r="G28" s="142">
        <v>3</v>
      </c>
      <c r="H28" s="142">
        <v>3</v>
      </c>
      <c r="I28" s="142">
        <v>3</v>
      </c>
      <c r="J28" s="142">
        <v>3</v>
      </c>
      <c r="K28" s="318">
        <v>3</v>
      </c>
      <c r="L28" s="318">
        <v>3</v>
      </c>
      <c r="M28" s="318">
        <v>3</v>
      </c>
      <c r="N28" s="318">
        <v>3</v>
      </c>
      <c r="O28" s="318">
        <v>3</v>
      </c>
      <c r="P28" s="318"/>
      <c r="Q28" s="318"/>
      <c r="R28" s="318"/>
      <c r="S28" s="318"/>
      <c r="T28" s="318"/>
      <c r="U28" s="318"/>
      <c r="V28" s="318"/>
      <c r="W28" s="223">
        <f t="shared" si="0"/>
        <v>9</v>
      </c>
      <c r="X28" s="42">
        <f t="shared" si="1"/>
        <v>0</v>
      </c>
      <c r="Y28" s="43">
        <f t="shared" si="2"/>
        <v>0</v>
      </c>
      <c r="Z28" s="44">
        <f t="shared" si="3"/>
        <v>0</v>
      </c>
      <c r="AA28" s="244"/>
      <c r="AB28" s="27">
        <f>IF(ISERROR(COUNTIF($G28:$V28,"=3")/(16-(COUNTBLANK('Datos Curso'!$C$20:$C$35)))),"",(COUNTIF($G28:$V28,"=3")/(16-(COUNTBLANK('Datos Curso'!$C$20:$C$35)))))</f>
        <v>1</v>
      </c>
      <c r="AC28" s="28">
        <f>IF(ISERROR(COUNTIF($G28:$V28,"=2")/(16-COUNTBLANK('Datos Curso'!$C$20:$C$35))),"",(COUNTIF($G28:$V28,"=2")/(16-COUNTBLANK('Datos Curso'!$C$20:$C$35))))</f>
        <v>0</v>
      </c>
      <c r="AD28" s="29">
        <f>IF(ISERROR(COUNTIF($G28:$V28,"=1")/(16-COUNTBLANK('Datos Curso'!$C$20:$C$35))), "",(COUNTIF($G28:$V28,"=1")/(16-COUNTBLANK('Datos Curso'!$C$20:$C$35))))</f>
        <v>0</v>
      </c>
      <c r="AE28" s="225">
        <f>IF(ISERROR(COUNTIF($G28:$V28,"=0")/(16-COUNTBLANK('Datos Curso'!$C$20:$C$35))), "",(COUNTIF($G28:$V28,"=0")/(16-COUNTBLANK('Datos Curso'!$C$20:$C$35))))</f>
        <v>0</v>
      </c>
      <c r="AF28" s="141">
        <f t="shared" si="4"/>
        <v>1</v>
      </c>
    </row>
    <row r="29" spans="1:32" ht="32.25" customHeight="1" thickBot="1" x14ac:dyDescent="0.3">
      <c r="A29" s="3"/>
      <c r="B29" s="412"/>
      <c r="C29" s="504"/>
      <c r="D29" s="528"/>
      <c r="E29" s="546"/>
      <c r="F29" s="341" t="str">
        <f>'Indic PDS'!F21</f>
        <v>18. Se interesa por las actividades del curso</v>
      </c>
      <c r="G29" s="342">
        <v>3</v>
      </c>
      <c r="H29" s="342">
        <v>3</v>
      </c>
      <c r="I29" s="342">
        <v>3</v>
      </c>
      <c r="J29" s="342">
        <v>3</v>
      </c>
      <c r="K29" s="343">
        <v>3</v>
      </c>
      <c r="L29" s="343">
        <v>3</v>
      </c>
      <c r="M29" s="343">
        <v>3</v>
      </c>
      <c r="N29" s="343">
        <v>3</v>
      </c>
      <c r="O29" s="343">
        <v>3</v>
      </c>
      <c r="P29" s="343"/>
      <c r="Q29" s="343"/>
      <c r="R29" s="343"/>
      <c r="S29" s="343"/>
      <c r="T29" s="343"/>
      <c r="U29" s="343"/>
      <c r="V29" s="343"/>
      <c r="W29" s="344">
        <f t="shared" si="0"/>
        <v>9</v>
      </c>
      <c r="X29" s="345">
        <f t="shared" si="1"/>
        <v>0</v>
      </c>
      <c r="Y29" s="346">
        <f t="shared" si="2"/>
        <v>0</v>
      </c>
      <c r="Z29" s="347">
        <f t="shared" si="3"/>
        <v>0</v>
      </c>
      <c r="AA29" s="244"/>
      <c r="AB29" s="31">
        <f>IF(ISERROR(COUNTIF($G29:$V29,"=3")/(16-(COUNTBLANK('Datos Curso'!$C$20:$C$35)))),"",(COUNTIF($G29:$V29,"=3")/(16-(COUNTBLANK('Datos Curso'!$C$20:$C$35)))))</f>
        <v>1</v>
      </c>
      <c r="AC29" s="32">
        <f>IF(ISERROR(COUNTIF($G29:$V29,"=2")/(16-COUNTBLANK('Datos Curso'!$C$20:$C$35))),"",(COUNTIF($G29:$V29,"=2")/(16-COUNTBLANK('Datos Curso'!$C$20:$C$35))))</f>
        <v>0</v>
      </c>
      <c r="AD29" s="33">
        <f>IF(ISERROR(COUNTIF($G29:$V29,"=1")/(16-COUNTBLANK('Datos Curso'!$C$20:$C$35))), "",(COUNTIF($G29:$V29,"=1")/(16-COUNTBLANK('Datos Curso'!$C$20:$C$35))))</f>
        <v>0</v>
      </c>
      <c r="AE29" s="230">
        <f>IF(ISERROR(COUNTIF($G29:$V29,"=0")/(16-COUNTBLANK('Datos Curso'!$C$20:$C$35))), "",(COUNTIF($G29:$V29,"=0")/(16-COUNTBLANK('Datos Curso'!$C$20:$C$35))))</f>
        <v>0</v>
      </c>
      <c r="AF29" s="144">
        <f t="shared" si="4"/>
        <v>1</v>
      </c>
    </row>
    <row r="30" spans="1:32" ht="32.25" customHeight="1" x14ac:dyDescent="0.25">
      <c r="A30" s="3"/>
      <c r="B30" s="412"/>
      <c r="C30" s="504"/>
      <c r="D30" s="528"/>
      <c r="E30" s="522" t="str">
        <f>'Indic PDS'!E22</f>
        <v>PROYECTO VITAL</v>
      </c>
      <c r="F30" s="339" t="str">
        <f>'Indic PDS'!F22</f>
        <v xml:space="preserve">19. Demuestra actitud de superación y de desarrollo de sus capacidades personales
</v>
      </c>
      <c r="G30" s="139">
        <v>3</v>
      </c>
      <c r="H30" s="139">
        <v>3</v>
      </c>
      <c r="I30" s="139">
        <v>3</v>
      </c>
      <c r="J30" s="139">
        <v>3</v>
      </c>
      <c r="K30" s="317">
        <v>3</v>
      </c>
      <c r="L30" s="317">
        <v>3</v>
      </c>
      <c r="M30" s="317">
        <v>3</v>
      </c>
      <c r="N30" s="317">
        <v>3</v>
      </c>
      <c r="O30" s="317">
        <v>3</v>
      </c>
      <c r="P30" s="317"/>
      <c r="Q30" s="317"/>
      <c r="R30" s="317"/>
      <c r="S30" s="317"/>
      <c r="T30" s="317"/>
      <c r="U30" s="317"/>
      <c r="V30" s="317"/>
      <c r="W30" s="227">
        <f t="shared" si="0"/>
        <v>9</v>
      </c>
      <c r="X30" s="20">
        <f t="shared" si="1"/>
        <v>0</v>
      </c>
      <c r="Y30" s="41">
        <f t="shared" si="2"/>
        <v>0</v>
      </c>
      <c r="Z30" s="21">
        <f t="shared" si="3"/>
        <v>0</v>
      </c>
      <c r="AA30" s="244"/>
      <c r="AB30" s="23">
        <f>IF(ISERROR(COUNTIF($G30:$V30,"=3")/(16-(COUNTBLANK('Datos Curso'!$C$20:$C$35)))),"",(COUNTIF($G30:$V30,"=3")/(16-(COUNTBLANK('Datos Curso'!$C$20:$C$35)))))</f>
        <v>1</v>
      </c>
      <c r="AC30" s="24">
        <f>IF(ISERROR(COUNTIF($G30:$V30,"=2")/(16-COUNTBLANK('Datos Curso'!$C$20:$C$35))),"",(COUNTIF($G30:$V30,"=2")/(16-COUNTBLANK('Datos Curso'!$C$20:$C$35))))</f>
        <v>0</v>
      </c>
      <c r="AD30" s="25">
        <f>IF(ISERROR(COUNTIF($G30:$V30,"=1")/(16-COUNTBLANK('Datos Curso'!$C$20:$C$35))), "",(COUNTIF($G30:$V30,"=1")/(16-COUNTBLANK('Datos Curso'!$C$20:$C$35))))</f>
        <v>0</v>
      </c>
      <c r="AE30" s="229">
        <f>IF(ISERROR(COUNTIF($G30:$V30,"=0")/(16-COUNTBLANK('Datos Curso'!$C$20:$C$35))), "",(COUNTIF($G30:$V30,"=0")/(16-COUNTBLANK('Datos Curso'!$C$20:$C$35))))</f>
        <v>0</v>
      </c>
      <c r="AF30" s="140">
        <f t="shared" si="4"/>
        <v>1</v>
      </c>
    </row>
    <row r="31" spans="1:32" ht="32.25" customHeight="1" x14ac:dyDescent="0.25">
      <c r="A31" s="3"/>
      <c r="B31" s="412"/>
      <c r="C31" s="504"/>
      <c r="D31" s="528"/>
      <c r="E31" s="523"/>
      <c r="F31" s="338" t="str">
        <f>'Indic PDS'!F23</f>
        <v>20. Demuestra coherencia entre sus valores y acciones habituales</v>
      </c>
      <c r="G31" s="142">
        <v>3</v>
      </c>
      <c r="H31" s="142">
        <v>3</v>
      </c>
      <c r="I31" s="142">
        <v>3</v>
      </c>
      <c r="J31" s="142">
        <v>3</v>
      </c>
      <c r="K31" s="318">
        <v>3</v>
      </c>
      <c r="L31" s="318">
        <v>3</v>
      </c>
      <c r="M31" s="318">
        <v>3</v>
      </c>
      <c r="N31" s="318">
        <v>3</v>
      </c>
      <c r="O31" s="318">
        <v>3</v>
      </c>
      <c r="P31" s="318"/>
      <c r="Q31" s="318"/>
      <c r="R31" s="318"/>
      <c r="S31" s="318"/>
      <c r="T31" s="318"/>
      <c r="U31" s="318"/>
      <c r="V31" s="318"/>
      <c r="W31" s="223">
        <f t="shared" si="0"/>
        <v>9</v>
      </c>
      <c r="X31" s="42">
        <f t="shared" si="1"/>
        <v>0</v>
      </c>
      <c r="Y31" s="43">
        <f t="shared" si="2"/>
        <v>0</v>
      </c>
      <c r="Z31" s="44">
        <f t="shared" si="3"/>
        <v>0</v>
      </c>
      <c r="AA31" s="244"/>
      <c r="AB31" s="27">
        <f>IF(ISERROR(COUNTIF($G31:$V31,"=3")/(16-(COUNTBLANK('Datos Curso'!$C$20:$C$35)))),"",(COUNTIF($G31:$V31,"=3")/(16-(COUNTBLANK('Datos Curso'!$C$20:$C$35)))))</f>
        <v>1</v>
      </c>
      <c r="AC31" s="28">
        <f>IF(ISERROR(COUNTIF($G31:$V31,"=2")/(16-COUNTBLANK('Datos Curso'!$C$20:$C$35))),"",(COUNTIF($G31:$V31,"=2")/(16-COUNTBLANK('Datos Curso'!$C$20:$C$35))))</f>
        <v>0</v>
      </c>
      <c r="AD31" s="29">
        <f>IF(ISERROR(COUNTIF($G31:$V31,"=1")/(16-COUNTBLANK('Datos Curso'!$C$20:$C$35))), "",(COUNTIF($G31:$V31,"=1")/(16-COUNTBLANK('Datos Curso'!$C$20:$C$35))))</f>
        <v>0</v>
      </c>
      <c r="AE31" s="225">
        <f>IF(ISERROR(COUNTIF($G31:$V31,"=0")/(16-COUNTBLANK('Datos Curso'!$C$20:$C$35))), "",(COUNTIF($G31:$V31,"=0")/(16-COUNTBLANK('Datos Curso'!$C$20:$C$35))))</f>
        <v>0</v>
      </c>
      <c r="AF31" s="141">
        <f t="shared" si="4"/>
        <v>1</v>
      </c>
    </row>
    <row r="32" spans="1:32" ht="32.25" customHeight="1" thickBot="1" x14ac:dyDescent="0.3">
      <c r="A32" s="3"/>
      <c r="B32" s="413"/>
      <c r="C32" s="505"/>
      <c r="D32" s="529"/>
      <c r="E32" s="524"/>
      <c r="F32" s="337" t="str">
        <f>'Indic PDS'!F24</f>
        <v>21. Es autónomo en el cumplimiento de sus responsabilidades</v>
      </c>
      <c r="G32" s="143">
        <v>2</v>
      </c>
      <c r="H32" s="143">
        <v>2</v>
      </c>
      <c r="I32" s="143">
        <v>2</v>
      </c>
      <c r="J32" s="143">
        <v>2</v>
      </c>
      <c r="K32" s="319">
        <v>3</v>
      </c>
      <c r="L32" s="319">
        <v>3</v>
      </c>
      <c r="M32" s="319">
        <v>3</v>
      </c>
      <c r="N32" s="319">
        <v>3</v>
      </c>
      <c r="O32" s="319">
        <v>3</v>
      </c>
      <c r="P32" s="319"/>
      <c r="Q32" s="319"/>
      <c r="R32" s="319"/>
      <c r="S32" s="319"/>
      <c r="T32" s="319"/>
      <c r="U32" s="319"/>
      <c r="V32" s="319"/>
      <c r="W32" s="228">
        <f t="shared" si="0"/>
        <v>5</v>
      </c>
      <c r="X32" s="45">
        <f t="shared" si="1"/>
        <v>4</v>
      </c>
      <c r="Y32" s="46">
        <f t="shared" si="2"/>
        <v>0</v>
      </c>
      <c r="Z32" s="47">
        <f t="shared" si="3"/>
        <v>0</v>
      </c>
      <c r="AA32" s="244"/>
      <c r="AB32" s="31">
        <f>IF(ISERROR(COUNTIF($G32:$V32,"=3")/(16-(COUNTBLANK('Datos Curso'!$C$20:$C$35)))),"",(COUNTIF($G32:$V32,"=3")/(16-(COUNTBLANK('Datos Curso'!$C$20:$C$35)))))</f>
        <v>0.55555555555555558</v>
      </c>
      <c r="AC32" s="32">
        <f>IF(ISERROR(COUNTIF($G32:$V32,"=2")/(16-COUNTBLANK('Datos Curso'!$C$20:$C$35))),"",(COUNTIF($G32:$V32,"=2")/(16-COUNTBLANK('Datos Curso'!$C$20:$C$35))))</f>
        <v>0.44444444444444442</v>
      </c>
      <c r="AD32" s="33">
        <f>IF(ISERROR(COUNTIF($G32:$V32,"=1")/(16-COUNTBLANK('Datos Curso'!$C$20:$C$35))), "",(COUNTIF($G32:$V32,"=1")/(16-COUNTBLANK('Datos Curso'!$C$20:$C$35))))</f>
        <v>0</v>
      </c>
      <c r="AE32" s="230">
        <f>IF(ISERROR(COUNTIF($G32:$V32,"=0")/(16-COUNTBLANK('Datos Curso'!$C$20:$C$35))), "",(COUNTIF($G32:$V32,"=0")/(16-COUNTBLANK('Datos Curso'!$C$20:$C$35))))</f>
        <v>0</v>
      </c>
      <c r="AF32" s="144">
        <f t="shared" si="4"/>
        <v>1</v>
      </c>
    </row>
    <row r="33" spans="1:32" ht="15.75" thickBot="1" x14ac:dyDescent="0.3">
      <c r="A33" s="22"/>
      <c r="B33" s="34"/>
      <c r="C33" s="34"/>
      <c r="D33" s="34"/>
      <c r="E33" s="35"/>
      <c r="F33" s="36"/>
      <c r="G33" s="37"/>
      <c r="H33" s="37"/>
      <c r="I33" s="37"/>
      <c r="J33" s="37"/>
      <c r="K33" s="145"/>
      <c r="L33" s="145"/>
      <c r="M33" s="145"/>
      <c r="N33" s="145"/>
      <c r="O33" s="145"/>
      <c r="P33" s="145"/>
      <c r="Q33" s="145"/>
      <c r="R33" s="145"/>
      <c r="S33" s="145"/>
      <c r="T33" s="145"/>
      <c r="U33" s="145"/>
      <c r="V33" s="146"/>
      <c r="W33" s="38"/>
      <c r="X33" s="38"/>
      <c r="Y33" s="38"/>
      <c r="Z33" s="38"/>
      <c r="AA33" s="39"/>
      <c r="AB33" s="40"/>
      <c r="AC33" s="40"/>
      <c r="AD33" s="40"/>
      <c r="AE33" s="40"/>
      <c r="AF33" s="39"/>
    </row>
    <row r="34" spans="1:32" x14ac:dyDescent="0.25">
      <c r="A34" s="3"/>
      <c r="B34" s="458" t="s">
        <v>290</v>
      </c>
      <c r="C34" s="461"/>
      <c r="D34" s="462"/>
      <c r="E34" s="462"/>
      <c r="F34" s="149" t="s">
        <v>6</v>
      </c>
      <c r="G34" s="19">
        <f t="shared" ref="G34:V34" si="5">COUNTIF(G$12:G$32,"=3")</f>
        <v>10</v>
      </c>
      <c r="H34" s="19">
        <f t="shared" si="5"/>
        <v>11</v>
      </c>
      <c r="I34" s="19">
        <f t="shared" si="5"/>
        <v>10</v>
      </c>
      <c r="J34" s="19">
        <f t="shared" si="5"/>
        <v>10</v>
      </c>
      <c r="K34" s="19">
        <f t="shared" si="5"/>
        <v>11</v>
      </c>
      <c r="L34" s="19">
        <f t="shared" si="5"/>
        <v>11</v>
      </c>
      <c r="M34" s="19">
        <f t="shared" si="5"/>
        <v>11</v>
      </c>
      <c r="N34" s="19">
        <f t="shared" si="5"/>
        <v>11</v>
      </c>
      <c r="O34" s="19">
        <f t="shared" si="5"/>
        <v>11</v>
      </c>
      <c r="P34" s="19">
        <f t="shared" si="5"/>
        <v>0</v>
      </c>
      <c r="Q34" s="19">
        <f t="shared" si="5"/>
        <v>0</v>
      </c>
      <c r="R34" s="19">
        <f t="shared" si="5"/>
        <v>0</v>
      </c>
      <c r="S34" s="19">
        <f t="shared" si="5"/>
        <v>0</v>
      </c>
      <c r="T34" s="19">
        <f t="shared" si="5"/>
        <v>0</v>
      </c>
      <c r="U34" s="19">
        <f t="shared" si="5"/>
        <v>0</v>
      </c>
      <c r="V34" s="19">
        <f t="shared" si="5"/>
        <v>0</v>
      </c>
      <c r="W34" s="51"/>
      <c r="X34" s="51"/>
      <c r="Y34" s="51"/>
      <c r="Z34" s="51"/>
      <c r="AA34" s="3"/>
      <c r="AB34" s="51"/>
      <c r="AC34" s="51"/>
      <c r="AD34" s="51"/>
      <c r="AE34" s="51"/>
      <c r="AF34" s="3"/>
    </row>
    <row r="35" spans="1:32" x14ac:dyDescent="0.25">
      <c r="A35" s="3"/>
      <c r="B35" s="459"/>
      <c r="C35" s="463"/>
      <c r="D35" s="464"/>
      <c r="E35" s="464"/>
      <c r="F35" s="150" t="s">
        <v>24</v>
      </c>
      <c r="G35" s="52">
        <f t="shared" ref="G35:V35" si="6">COUNTIF(G$12:G$32,"=2")</f>
        <v>7</v>
      </c>
      <c r="H35" s="52">
        <f t="shared" si="6"/>
        <v>6</v>
      </c>
      <c r="I35" s="52">
        <f t="shared" si="6"/>
        <v>6</v>
      </c>
      <c r="J35" s="52">
        <f t="shared" si="6"/>
        <v>6</v>
      </c>
      <c r="K35" s="52">
        <f t="shared" si="6"/>
        <v>5</v>
      </c>
      <c r="L35" s="52">
        <f t="shared" si="6"/>
        <v>5</v>
      </c>
      <c r="M35" s="52">
        <f t="shared" si="6"/>
        <v>5</v>
      </c>
      <c r="N35" s="52">
        <f t="shared" si="6"/>
        <v>5</v>
      </c>
      <c r="O35" s="52">
        <f t="shared" si="6"/>
        <v>5</v>
      </c>
      <c r="P35" s="52">
        <f t="shared" si="6"/>
        <v>0</v>
      </c>
      <c r="Q35" s="52">
        <f t="shared" si="6"/>
        <v>0</v>
      </c>
      <c r="R35" s="52">
        <f t="shared" si="6"/>
        <v>0</v>
      </c>
      <c r="S35" s="52">
        <f t="shared" si="6"/>
        <v>0</v>
      </c>
      <c r="T35" s="52">
        <f t="shared" si="6"/>
        <v>0</v>
      </c>
      <c r="U35" s="52">
        <f t="shared" si="6"/>
        <v>0</v>
      </c>
      <c r="V35" s="52">
        <f t="shared" si="6"/>
        <v>0</v>
      </c>
      <c r="W35" s="51"/>
      <c r="X35" s="51"/>
      <c r="Y35" s="51"/>
      <c r="Z35" s="51"/>
      <c r="AA35" s="3"/>
      <c r="AB35" s="51"/>
      <c r="AC35" s="51"/>
      <c r="AD35" s="51"/>
      <c r="AE35" s="51"/>
      <c r="AF35" s="3"/>
    </row>
    <row r="36" spans="1:32" x14ac:dyDescent="0.25">
      <c r="A36" s="3"/>
      <c r="B36" s="459"/>
      <c r="C36" s="463"/>
      <c r="D36" s="464"/>
      <c r="E36" s="464"/>
      <c r="F36" s="150" t="s">
        <v>8</v>
      </c>
      <c r="G36" s="53">
        <f t="shared" ref="G36:V36" si="7">COUNTIF(G$12:G$32,"=1")</f>
        <v>4</v>
      </c>
      <c r="H36" s="53">
        <f t="shared" si="7"/>
        <v>4</v>
      </c>
      <c r="I36" s="53">
        <f t="shared" si="7"/>
        <v>5</v>
      </c>
      <c r="J36" s="53">
        <f t="shared" si="7"/>
        <v>5</v>
      </c>
      <c r="K36" s="53">
        <f t="shared" si="7"/>
        <v>5</v>
      </c>
      <c r="L36" s="53">
        <f t="shared" si="7"/>
        <v>5</v>
      </c>
      <c r="M36" s="53">
        <f t="shared" si="7"/>
        <v>5</v>
      </c>
      <c r="N36" s="53">
        <f t="shared" si="7"/>
        <v>5</v>
      </c>
      <c r="O36" s="53">
        <f t="shared" si="7"/>
        <v>5</v>
      </c>
      <c r="P36" s="53">
        <f t="shared" si="7"/>
        <v>0</v>
      </c>
      <c r="Q36" s="53">
        <f t="shared" si="7"/>
        <v>0</v>
      </c>
      <c r="R36" s="53">
        <f t="shared" si="7"/>
        <v>0</v>
      </c>
      <c r="S36" s="53">
        <f t="shared" si="7"/>
        <v>0</v>
      </c>
      <c r="T36" s="53">
        <f t="shared" si="7"/>
        <v>0</v>
      </c>
      <c r="U36" s="53">
        <f t="shared" si="7"/>
        <v>0</v>
      </c>
      <c r="V36" s="53">
        <f t="shared" si="7"/>
        <v>0</v>
      </c>
      <c r="W36" s="51"/>
      <c r="X36" s="51"/>
      <c r="Y36" s="51"/>
      <c r="Z36" s="51"/>
      <c r="AA36" s="3"/>
      <c r="AB36" s="51"/>
      <c r="AC36" s="51"/>
      <c r="AD36" s="51"/>
      <c r="AE36" s="51"/>
      <c r="AF36" s="3"/>
    </row>
    <row r="37" spans="1:32" ht="15.75" thickBot="1" x14ac:dyDescent="0.3">
      <c r="A37" s="3"/>
      <c r="B37" s="459"/>
      <c r="C37" s="463"/>
      <c r="D37" s="464"/>
      <c r="E37" s="464"/>
      <c r="F37" s="151" t="s">
        <v>25</v>
      </c>
      <c r="G37" s="54">
        <f t="shared" ref="G37:V37" si="8">COUNTIF(G$12:G$32,"=0")</f>
        <v>0</v>
      </c>
      <c r="H37" s="54">
        <f t="shared" si="8"/>
        <v>0</v>
      </c>
      <c r="I37" s="54">
        <f t="shared" si="8"/>
        <v>0</v>
      </c>
      <c r="J37" s="54">
        <f t="shared" si="8"/>
        <v>0</v>
      </c>
      <c r="K37" s="54">
        <f t="shared" si="8"/>
        <v>0</v>
      </c>
      <c r="L37" s="54">
        <f t="shared" si="8"/>
        <v>0</v>
      </c>
      <c r="M37" s="54">
        <f t="shared" si="8"/>
        <v>0</v>
      </c>
      <c r="N37" s="54">
        <f t="shared" si="8"/>
        <v>0</v>
      </c>
      <c r="O37" s="54">
        <f t="shared" si="8"/>
        <v>0</v>
      </c>
      <c r="P37" s="54">
        <f t="shared" si="8"/>
        <v>0</v>
      </c>
      <c r="Q37" s="54">
        <f t="shared" si="8"/>
        <v>0</v>
      </c>
      <c r="R37" s="54">
        <f t="shared" si="8"/>
        <v>0</v>
      </c>
      <c r="S37" s="54">
        <f t="shared" si="8"/>
        <v>0</v>
      </c>
      <c r="T37" s="54">
        <f t="shared" si="8"/>
        <v>0</v>
      </c>
      <c r="U37" s="54">
        <f t="shared" si="8"/>
        <v>0</v>
      </c>
      <c r="V37" s="54">
        <f t="shared" si="8"/>
        <v>0</v>
      </c>
      <c r="W37" s="1"/>
      <c r="X37" s="1"/>
      <c r="Y37" s="1"/>
      <c r="Z37" s="1"/>
      <c r="AA37" s="3"/>
      <c r="AB37" s="1"/>
      <c r="AC37" s="1"/>
      <c r="AD37" s="1"/>
      <c r="AE37" s="1"/>
      <c r="AF37" s="3"/>
    </row>
    <row r="38" spans="1:32" ht="15.75" thickBot="1" x14ac:dyDescent="0.3">
      <c r="A38" s="3"/>
      <c r="B38" s="459"/>
      <c r="C38" s="463"/>
      <c r="D38" s="464"/>
      <c r="E38" s="464"/>
      <c r="F38" s="92"/>
      <c r="G38" s="92"/>
      <c r="H38" s="92"/>
      <c r="I38" s="92"/>
      <c r="J38" s="92"/>
      <c r="K38" s="92"/>
      <c r="L38" s="92"/>
      <c r="M38" s="92"/>
      <c r="N38" s="92"/>
      <c r="O38" s="92"/>
      <c r="P38" s="92"/>
      <c r="Q38" s="92"/>
      <c r="R38" s="92"/>
      <c r="S38" s="92"/>
      <c r="T38" s="92"/>
      <c r="U38" s="92"/>
      <c r="V38" s="93"/>
      <c r="W38" s="3"/>
      <c r="X38" s="3"/>
      <c r="Y38" s="3"/>
      <c r="Z38" s="3"/>
      <c r="AA38" s="3"/>
      <c r="AB38" s="3"/>
      <c r="AC38" s="3"/>
      <c r="AD38" s="3"/>
      <c r="AE38" s="3"/>
      <c r="AF38" s="3"/>
    </row>
    <row r="39" spans="1:32" x14ac:dyDescent="0.25">
      <c r="A39" s="3"/>
      <c r="B39" s="459"/>
      <c r="C39" s="463"/>
      <c r="D39" s="464"/>
      <c r="E39" s="464"/>
      <c r="F39" s="149" t="s">
        <v>10</v>
      </c>
      <c r="G39" s="55">
        <f>IF(ISERROR(COUNTIF(G$12:G$32,"=3")/(21-COUNTBLANK('Indic PDS'!$F$4:$F$24))),"",(COUNTIF(G$12:G$32,"=3")/(21-COUNTBLANK('Indic PDS'!$F$4:$F$24))))</f>
        <v>0.47619047619047616</v>
      </c>
      <c r="H39" s="55">
        <f>IF(ISERROR(COUNTIF(H$12:H$32,"=3")/(21-COUNTBLANK('Indic PDS'!$F$4:$F$24))),"",(COUNTIF(H$12:H$32,"=3")/(21-COUNTBLANK('Indic PDS'!$F$4:$F$24))))</f>
        <v>0.52380952380952384</v>
      </c>
      <c r="I39" s="55">
        <f>IF(ISERROR(COUNTIF(I$12:I$32,"=3")/(21-COUNTBLANK('Indic PDS'!$F$4:$F$24))),"",(COUNTIF(I$12:I$32,"=3")/(21-COUNTBLANK('Indic PDS'!$F$4:$F$24))))</f>
        <v>0.47619047619047616</v>
      </c>
      <c r="J39" s="55">
        <f>IF(ISERROR(COUNTIF(J$12:J$32,"=3")/(21-COUNTBLANK('Indic PDS'!$F$4:$F$24))),"",(COUNTIF(J$12:J$32,"=3")/(21-COUNTBLANK('Indic PDS'!$F$4:$F$24))))</f>
        <v>0.47619047619047616</v>
      </c>
      <c r="K39" s="55">
        <f>IF(ISERROR(COUNTIF(K$12:K$32,"=3")/(21-COUNTBLANK('Indic PDS'!$F$4:$F$24))),"",(COUNTIF(K$12:K$32,"=3")/(21-COUNTBLANK('Indic PDS'!$F$4:$F$24))))</f>
        <v>0.52380952380952384</v>
      </c>
      <c r="L39" s="55">
        <f>IF(ISERROR(COUNTIF(L$12:L$32,"=3")/(21-COUNTBLANK('Indic PDS'!$F$4:$F$24))),"",(COUNTIF(L$12:L$32,"=3")/(21-COUNTBLANK('Indic PDS'!$F$4:$F$24))))</f>
        <v>0.52380952380952384</v>
      </c>
      <c r="M39" s="55">
        <f>IF(ISERROR(COUNTIF(M$12:M$32,"=3")/(21-COUNTBLANK('Indic PDS'!$F$4:$F$24))),"",(COUNTIF(M$12:M$32,"=3")/(21-COUNTBLANK('Indic PDS'!$F$4:$F$24))))</f>
        <v>0.52380952380952384</v>
      </c>
      <c r="N39" s="55">
        <f>IF(ISERROR(COUNTIF(N$12:N$32,"=3")/(21-COUNTBLANK('Indic PDS'!$F$4:$F$24))),"",(COUNTIF(N$12:N$32,"=3")/(21-COUNTBLANK('Indic PDS'!$F$4:$F$24))))</f>
        <v>0.52380952380952384</v>
      </c>
      <c r="O39" s="55">
        <f>IF(ISERROR(COUNTIF(O$12:O$32,"=3")/(21-COUNTBLANK('Indic PDS'!$F$4:$F$24))),"",(COUNTIF(O$12:O$32,"=3")/(21-COUNTBLANK('Indic PDS'!$F$4:$F$24))))</f>
        <v>0.52380952380952384</v>
      </c>
      <c r="P39" s="55">
        <f>IF(ISERROR(COUNTIF(P$12:P$32,"=3")/(21-COUNTBLANK('Indic PDS'!$F$4:$F$24))),"",(COUNTIF(P$12:P$32,"=3")/(21-COUNTBLANK('Indic PDS'!$F$4:$F$24))))</f>
        <v>0</v>
      </c>
      <c r="Q39" s="55">
        <f>IF(ISERROR(COUNTIF(Q$12:Q$32,"=3")/(21-COUNTBLANK('Indic PDS'!$F$4:$F$24))),"",(COUNTIF(Q$12:Q$32,"=3")/(21-COUNTBLANK('Indic PDS'!$F$4:$F$24))))</f>
        <v>0</v>
      </c>
      <c r="R39" s="55">
        <f>IF(ISERROR(COUNTIF(R$12:R$32,"=3")/(21-COUNTBLANK('Indic PDS'!$F$4:$F$24))),"",(COUNTIF(R$12:R$32,"=3")/(21-COUNTBLANK('Indic PDS'!$F$4:$F$24))))</f>
        <v>0</v>
      </c>
      <c r="S39" s="55">
        <f>IF(ISERROR(COUNTIF(S$12:S$32,"=3")/(21-COUNTBLANK('Indic PDS'!$F$4:$F$24))),"",(COUNTIF(S$12:S$32,"=3")/(21-COUNTBLANK('Indic PDS'!$F$4:$F$24))))</f>
        <v>0</v>
      </c>
      <c r="T39" s="55">
        <f>IF(ISERROR(COUNTIF(T$12:T$32,"=3")/(21-COUNTBLANK('Indic PDS'!$F$4:$F$24))),"",(COUNTIF(T$12:T$32,"=3")/(21-COUNTBLANK('Indic PDS'!$F$4:$F$24))))</f>
        <v>0</v>
      </c>
      <c r="U39" s="55">
        <f>IF(ISERROR(COUNTIF(U$12:U$32,"=3")/(21-COUNTBLANK('Indic PDS'!$F$4:$F$24))),"",(COUNTIF(U$12:U$32,"=3")/(21-COUNTBLANK('Indic PDS'!$F$4:$F$24))))</f>
        <v>0</v>
      </c>
      <c r="V39" s="55">
        <f>IF(ISERROR(COUNTIF(V$12:V$32,"=3")/(21-COUNTBLANK('Indic PDS'!$F$4:$F$24))),"",(COUNTIF(V$12:V$32,"=3")/(21-COUNTBLANK('Indic PDS'!$F$4:$F$24))))</f>
        <v>0</v>
      </c>
      <c r="W39" s="1"/>
      <c r="X39" s="3"/>
      <c r="Y39" s="1"/>
      <c r="Z39" s="1"/>
      <c r="AA39" s="3"/>
      <c r="AB39" s="1"/>
      <c r="AC39" s="1"/>
      <c r="AD39" s="1"/>
      <c r="AE39" s="1"/>
      <c r="AF39" s="3"/>
    </row>
    <row r="40" spans="1:32" x14ac:dyDescent="0.25">
      <c r="A40" s="3"/>
      <c r="B40" s="459"/>
      <c r="C40" s="463"/>
      <c r="D40" s="464"/>
      <c r="E40" s="464"/>
      <c r="F40" s="150" t="s">
        <v>11</v>
      </c>
      <c r="G40" s="56">
        <f>IF(ISERROR(COUNTIF(G$12:G$32,"=2")/(21-COUNTBLANK('Indic PDS'!$F$4:$F$24))),"",(COUNTIF(G$12:G$32,"=2")/(21-COUNTBLANK('Indic PDS'!$F$4:$F$24))))</f>
        <v>0.33333333333333331</v>
      </c>
      <c r="H40" s="56">
        <f>IF(ISERROR(COUNTIF(H$12:H$32,"=2")/(21-COUNTBLANK('Indic PDS'!$F$4:$F$24))),"",(COUNTIF(H$12:H$32,"=2")/(21-COUNTBLANK('Indic PDS'!$F$4:$F$24))))</f>
        <v>0.2857142857142857</v>
      </c>
      <c r="I40" s="56">
        <f>IF(ISERROR(COUNTIF(I$12:I$32,"=2")/(21-COUNTBLANK('Indic PDS'!$F$4:$F$24))),"",(COUNTIF(I$12:I$32,"=2")/(21-COUNTBLANK('Indic PDS'!$F$4:$F$24))))</f>
        <v>0.2857142857142857</v>
      </c>
      <c r="J40" s="56">
        <f>IF(ISERROR(COUNTIF(J$12:J$32,"=2")/(21-COUNTBLANK('Indic PDS'!$F$4:$F$24))),"",(COUNTIF(J$12:J$32,"=2")/(21-COUNTBLANK('Indic PDS'!$F$4:$F$24))))</f>
        <v>0.2857142857142857</v>
      </c>
      <c r="K40" s="56">
        <f>IF(ISERROR(COUNTIF(K$12:K$32,"=2")/(21-COUNTBLANK('Indic PDS'!$F$4:$F$24))),"",(COUNTIF(K$12:K$32,"=2")/(21-COUNTBLANK('Indic PDS'!$F$4:$F$24))))</f>
        <v>0.23809523809523808</v>
      </c>
      <c r="L40" s="56">
        <f>IF(ISERROR(COUNTIF(L$12:L$32,"=2")/(21-COUNTBLANK('Indic PDS'!$F$4:$F$24))),"",(COUNTIF(L$12:L$32,"=2")/(21-COUNTBLANK('Indic PDS'!$F$4:$F$24))))</f>
        <v>0.23809523809523808</v>
      </c>
      <c r="M40" s="56">
        <f>IF(ISERROR(COUNTIF(M$12:M$32,"=2")/(21-COUNTBLANK('Indic PDS'!$F$4:$F$24))),"",(COUNTIF(M$12:M$32,"=2")/(21-COUNTBLANK('Indic PDS'!$F$4:$F$24))))</f>
        <v>0.23809523809523808</v>
      </c>
      <c r="N40" s="56">
        <f>IF(ISERROR(COUNTIF(N$12:N$32,"=2")/(21-COUNTBLANK('Indic PDS'!$F$4:$F$24))),"",(COUNTIF(N$12:N$32,"=2")/(21-COUNTBLANK('Indic PDS'!$F$4:$F$24))))</f>
        <v>0.23809523809523808</v>
      </c>
      <c r="O40" s="56">
        <f>IF(ISERROR(COUNTIF(O$12:O$32,"=2")/(21-COUNTBLANK('Indic PDS'!$F$4:$F$24))),"",(COUNTIF(O$12:O$32,"=2")/(21-COUNTBLANK('Indic PDS'!$F$4:$F$24))))</f>
        <v>0.23809523809523808</v>
      </c>
      <c r="P40" s="56">
        <f>IF(ISERROR(COUNTIF(P$12:P$32,"=2")/(21-COUNTBLANK('Indic PDS'!$F$4:$F$24))),"",(COUNTIF(P$12:P$32,"=2")/(21-COUNTBLANK('Indic PDS'!$F$4:$F$24))))</f>
        <v>0</v>
      </c>
      <c r="Q40" s="56">
        <f>IF(ISERROR(COUNTIF(Q$12:Q$32,"=2")/(21-COUNTBLANK('Indic PDS'!$F$4:$F$24))),"",(COUNTIF(Q$12:Q$32,"=2")/(21-COUNTBLANK('Indic PDS'!$F$4:$F$24))))</f>
        <v>0</v>
      </c>
      <c r="R40" s="56">
        <f>IF(ISERROR(COUNTIF(R$12:R$32,"=2")/(21-COUNTBLANK('Indic PDS'!$F$4:$F$24))),"",(COUNTIF(R$12:R$32,"=2")/(21-COUNTBLANK('Indic PDS'!$F$4:$F$24))))</f>
        <v>0</v>
      </c>
      <c r="S40" s="56">
        <f>IF(ISERROR(COUNTIF(S$12:S$32,"=2")/(21-COUNTBLANK('Indic PDS'!$F$4:$F$24))),"",(COUNTIF(S$12:S$32,"=2")/(21-COUNTBLANK('Indic PDS'!$F$4:$F$24))))</f>
        <v>0</v>
      </c>
      <c r="T40" s="56">
        <f>IF(ISERROR(COUNTIF(T$12:T$32,"=2")/(21-COUNTBLANK('Indic PDS'!$F$4:$F$24))),"",(COUNTIF(T$12:T$32,"=2")/(21-COUNTBLANK('Indic PDS'!$F$4:$F$24))))</f>
        <v>0</v>
      </c>
      <c r="U40" s="56">
        <f>IF(ISERROR(COUNTIF(U$12:U$32,"=2")/(21-COUNTBLANK('Indic PDS'!$F$4:$F$24))),"",(COUNTIF(U$12:U$32,"=2")/(21-COUNTBLANK('Indic PDS'!$F$4:$F$24))))</f>
        <v>0</v>
      </c>
      <c r="V40" s="56">
        <f>IF(ISERROR(COUNTIF(V$12:V$32,"=2")/(21-COUNTBLANK('Indic PDS'!$F$4:$F$24))),"",(COUNTIF(V$12:V$32,"=2")/(21-COUNTBLANK('Indic PDS'!$F$4:$F$24))))</f>
        <v>0</v>
      </c>
      <c r="W40" s="1"/>
      <c r="X40" s="3"/>
      <c r="Y40" s="1"/>
      <c r="Z40" s="1"/>
      <c r="AA40" s="3"/>
      <c r="AB40" s="1"/>
      <c r="AC40" s="1"/>
      <c r="AD40" s="1"/>
      <c r="AE40" s="1"/>
      <c r="AF40" s="3"/>
    </row>
    <row r="41" spans="1:32" x14ac:dyDescent="0.25">
      <c r="A41" s="3"/>
      <c r="B41" s="459"/>
      <c r="C41" s="463"/>
      <c r="D41" s="464"/>
      <c r="E41" s="464"/>
      <c r="F41" s="150" t="s">
        <v>12</v>
      </c>
      <c r="G41" s="57">
        <f>IF(ISERROR(COUNTIF(G$12:G$32,"=1")/(21-COUNTBLANK('Indic PDS'!$F$4:$F$24))),"",(COUNTIF(G$12:G$32,"=1")/(21-COUNTBLANK('Indic PDS'!$F$4:$F$24))))</f>
        <v>0.19047619047619047</v>
      </c>
      <c r="H41" s="57">
        <f>IF(ISERROR(COUNTIF(H$12:H$32,"=1")/(21-COUNTBLANK('Indic PDS'!$F$4:$F$24))),"",(COUNTIF(H$12:H$32,"=1")/(21-COUNTBLANK('Indic PDS'!$F$4:$F$24))))</f>
        <v>0.19047619047619047</v>
      </c>
      <c r="I41" s="57">
        <f>IF(ISERROR(COUNTIF(I$12:I$32,"=1")/(21-COUNTBLANK('Indic PDS'!$F$4:$F$24))),"",(COUNTIF(I$12:I$32,"=1")/(21-COUNTBLANK('Indic PDS'!$F$4:$F$24))))</f>
        <v>0.23809523809523808</v>
      </c>
      <c r="J41" s="57">
        <f>IF(ISERROR(COUNTIF(J$12:J$32,"=1")/(21-COUNTBLANK('Indic PDS'!$F$4:$F$24))),"",(COUNTIF(J$12:J$32,"=1")/(21-COUNTBLANK('Indic PDS'!$F$4:$F$24))))</f>
        <v>0.23809523809523808</v>
      </c>
      <c r="K41" s="57">
        <f>IF(ISERROR(COUNTIF(K$12:K$32,"=1")/(21-COUNTBLANK('Indic PDS'!$F$4:$F$24))),"",(COUNTIF(K$12:K$32,"=1")/(21-COUNTBLANK('Indic PDS'!$F$4:$F$24))))</f>
        <v>0.23809523809523808</v>
      </c>
      <c r="L41" s="57">
        <f>IF(ISERROR(COUNTIF(L$12:L$32,"=1")/(21-COUNTBLANK('Indic PDS'!$F$4:$F$24))),"",(COUNTIF(L$12:L$32,"=1")/(21-COUNTBLANK('Indic PDS'!$F$4:$F$24))))</f>
        <v>0.23809523809523808</v>
      </c>
      <c r="M41" s="57">
        <f>IF(ISERROR(COUNTIF(M$12:M$32,"=1")/(21-COUNTBLANK('Indic PDS'!$F$4:$F$24))),"",(COUNTIF(M$12:M$32,"=1")/(21-COUNTBLANK('Indic PDS'!$F$4:$F$24))))</f>
        <v>0.23809523809523808</v>
      </c>
      <c r="N41" s="57">
        <f>IF(ISERROR(COUNTIF(N$12:N$32,"=1")/(21-COUNTBLANK('Indic PDS'!$F$4:$F$24))),"",(COUNTIF(N$12:N$32,"=1")/(21-COUNTBLANK('Indic PDS'!$F$4:$F$24))))</f>
        <v>0.23809523809523808</v>
      </c>
      <c r="O41" s="57">
        <f>IF(ISERROR(COUNTIF(O$12:O$32,"=1")/(21-COUNTBLANK('Indic PDS'!$F$4:$F$24))),"",(COUNTIF(O$12:O$32,"=1")/(21-COUNTBLANK('Indic PDS'!$F$4:$F$24))))</f>
        <v>0.23809523809523808</v>
      </c>
      <c r="P41" s="57">
        <f>IF(ISERROR(COUNTIF(P$12:P$32,"=1")/(21-COUNTBLANK('Indic PDS'!$F$4:$F$24))),"",(COUNTIF(P$12:P$32,"=1")/(21-COUNTBLANK('Indic PDS'!$F$4:$F$24))))</f>
        <v>0</v>
      </c>
      <c r="Q41" s="57">
        <f>IF(ISERROR(COUNTIF(Q$12:Q$32,"=1")/(21-COUNTBLANK('Indic PDS'!$F$4:$F$24))),"",(COUNTIF(Q$12:Q$32,"=1")/(21-COUNTBLANK('Indic PDS'!$F$4:$F$24))))</f>
        <v>0</v>
      </c>
      <c r="R41" s="57">
        <f>IF(ISERROR(COUNTIF(R$12:R$32,"=1")/(21-COUNTBLANK('Indic PDS'!$F$4:$F$24))),"",(COUNTIF(R$12:R$32,"=1")/(21-COUNTBLANK('Indic PDS'!$F$4:$F$24))))</f>
        <v>0</v>
      </c>
      <c r="S41" s="57">
        <f>IF(ISERROR(COUNTIF(S$12:S$32,"=1")/(21-COUNTBLANK('Indic PDS'!$F$4:$F$24))),"",(COUNTIF(S$12:S$32,"=1")/(21-COUNTBLANK('Indic PDS'!$F$4:$F$24))))</f>
        <v>0</v>
      </c>
      <c r="T41" s="57">
        <f>IF(ISERROR(COUNTIF(T$12:T$32,"=1")/(21-COUNTBLANK('Indic PDS'!$F$4:$F$24))),"",(COUNTIF(T$12:T$32,"=1")/(21-COUNTBLANK('Indic PDS'!$F$4:$F$24))))</f>
        <v>0</v>
      </c>
      <c r="U41" s="57">
        <f>IF(ISERROR(COUNTIF(U$12:U$32,"=1")/(21-COUNTBLANK('Indic PDS'!$F$4:$F$24))),"",(COUNTIF(U$12:U$32,"=1")/(21-COUNTBLANK('Indic PDS'!$F$4:$F$24))))</f>
        <v>0</v>
      </c>
      <c r="V41" s="57">
        <f>IF(ISERROR(COUNTIF(V$12:V$32,"=1")/(21-COUNTBLANK('Indic PDS'!$F$4:$F$24))),"",(COUNTIF(V$12:V$32,"=1")/(21-COUNTBLANK('Indic PDS'!$F$4:$F$24))))</f>
        <v>0</v>
      </c>
      <c r="W41" s="1"/>
      <c r="X41" s="3"/>
      <c r="Y41" s="1"/>
      <c r="Z41" s="1"/>
      <c r="AA41" s="3"/>
      <c r="AB41" s="1"/>
      <c r="AC41" s="1"/>
      <c r="AD41" s="1"/>
      <c r="AE41" s="1"/>
      <c r="AF41" s="3"/>
    </row>
    <row r="42" spans="1:32" ht="15.75" thickBot="1" x14ac:dyDescent="0.3">
      <c r="A42" s="3"/>
      <c r="B42" s="460"/>
      <c r="C42" s="465"/>
      <c r="D42" s="466"/>
      <c r="E42" s="466"/>
      <c r="F42" s="151" t="s">
        <v>26</v>
      </c>
      <c r="G42" s="58">
        <f>IF(ISERROR(COUNTIF(G$12:G$32,"=0")/(21-COUNTBLANK('Indic PDS'!$F$4:$F$24))),"",(COUNTIF(G$12:G$32,"=0")/(21-COUNTBLANK('Indic PDS'!$F$4:$F$24))))</f>
        <v>0</v>
      </c>
      <c r="H42" s="58">
        <f>IF(ISERROR(COUNTIF(H$12:H$32,"=0")/(21-COUNTBLANK('Indic PDS'!$F$4:$F$24))),"",(COUNTIF(H$12:H$32,"=0")/(21-COUNTBLANK('Indic PDS'!$F$4:$F$24))))</f>
        <v>0</v>
      </c>
      <c r="I42" s="58">
        <f>IF(ISERROR(COUNTIF(I$12:I$32,"=0")/(21-COUNTBLANK('Indic PDS'!$F$4:$F$24))),"",(COUNTIF(I$12:I$32,"=0")/(21-COUNTBLANK('Indic PDS'!$F$4:$F$24))))</f>
        <v>0</v>
      </c>
      <c r="J42" s="58">
        <f>IF(ISERROR(COUNTIF(J$12:J$32,"=0")/(21-COUNTBLANK('Indic PDS'!$F$4:$F$24))),"",(COUNTIF(J$12:J$32,"=0")/(21-COUNTBLANK('Indic PDS'!$F$4:$F$24))))</f>
        <v>0</v>
      </c>
      <c r="K42" s="58">
        <f>IF(ISERROR(COUNTIF(K$12:K$32,"=0")/(21-COUNTBLANK('Indic PDS'!$F$4:$F$24))),"",(COUNTIF(K$12:K$32,"=0")/(21-COUNTBLANK('Indic PDS'!$F$4:$F$24))))</f>
        <v>0</v>
      </c>
      <c r="L42" s="58">
        <f>IF(ISERROR(COUNTIF(L$12:L$32,"=0")/(21-COUNTBLANK('Indic PDS'!$F$4:$F$24))),"",(COUNTIF(L$12:L$32,"=0")/(21-COUNTBLANK('Indic PDS'!$F$4:$F$24))))</f>
        <v>0</v>
      </c>
      <c r="M42" s="58">
        <f>IF(ISERROR(COUNTIF(M$12:M$32,"=0")/(21-COUNTBLANK('Indic PDS'!$F$4:$F$24))),"",(COUNTIF(M$12:M$32,"=0")/(21-COUNTBLANK('Indic PDS'!$F$4:$F$24))))</f>
        <v>0</v>
      </c>
      <c r="N42" s="58">
        <f>IF(ISERROR(COUNTIF(N$12:N$32,"=0")/(21-COUNTBLANK('Indic PDS'!$F$4:$F$24))),"",(COUNTIF(N$12:N$32,"=0")/(21-COUNTBLANK('Indic PDS'!$F$4:$F$24))))</f>
        <v>0</v>
      </c>
      <c r="O42" s="58">
        <f>IF(ISERROR(COUNTIF(O$12:O$32,"=0")/(21-COUNTBLANK('Indic PDS'!$F$4:$F$24))),"",(COUNTIF(O$12:O$32,"=0")/(21-COUNTBLANK('Indic PDS'!$F$4:$F$24))))</f>
        <v>0</v>
      </c>
      <c r="P42" s="58">
        <f>IF(ISERROR(COUNTIF(P$12:P$32,"=0")/(21-COUNTBLANK('Indic PDS'!$F$4:$F$24))),"",(COUNTIF(P$12:P$32,"=0")/(21-COUNTBLANK('Indic PDS'!$F$4:$F$24))))</f>
        <v>0</v>
      </c>
      <c r="Q42" s="58">
        <f>IF(ISERROR(COUNTIF(Q$12:Q$32,"=0")/(21-COUNTBLANK('Indic PDS'!$F$4:$F$24))),"",(COUNTIF(Q$12:Q$32,"=0")/(21-COUNTBLANK('Indic PDS'!$F$4:$F$24))))</f>
        <v>0</v>
      </c>
      <c r="R42" s="58">
        <f>IF(ISERROR(COUNTIF(R$12:R$32,"=0")/(21-COUNTBLANK('Indic PDS'!$F$4:$F$24))),"",(COUNTIF(R$12:R$32,"=0")/(21-COUNTBLANK('Indic PDS'!$F$4:$F$24))))</f>
        <v>0</v>
      </c>
      <c r="S42" s="58">
        <f>IF(ISERROR(COUNTIF(S$12:S$32,"=0")/(21-COUNTBLANK('Indic PDS'!$F$4:$F$24))),"",(COUNTIF(S$12:S$32,"=0")/(21-COUNTBLANK('Indic PDS'!$F$4:$F$24))))</f>
        <v>0</v>
      </c>
      <c r="T42" s="58">
        <f>IF(ISERROR(COUNTIF(T$12:T$32,"=0")/(21-COUNTBLANK('Indic PDS'!$F$4:$F$24))),"",(COUNTIF(T$12:T$32,"=0")/(21-COUNTBLANK('Indic PDS'!$F$4:$F$24))))</f>
        <v>0</v>
      </c>
      <c r="U42" s="58">
        <f>IF(ISERROR(COUNTIF(U$12:U$32,"=0")/(21-COUNTBLANK('Indic PDS'!$F$4:$F$24))),"",(COUNTIF(U$12:U$32,"=0")/(21-COUNTBLANK('Indic PDS'!$F$4:$F$24))))</f>
        <v>0</v>
      </c>
      <c r="V42" s="58">
        <f>IF(ISERROR(COUNTIF(V$12:V$32,"=0")/(21-COUNTBLANK('Indic PDS'!$F$4:$F$24))),"",(COUNTIF(V$12:V$32,"=0")/(21-COUNTBLANK('Indic PDS'!$F$4:$F$24))))</f>
        <v>0</v>
      </c>
      <c r="W42" s="1"/>
      <c r="X42" s="3"/>
      <c r="Y42" s="1"/>
      <c r="Z42" s="1"/>
      <c r="AA42" s="3"/>
      <c r="AB42" s="1"/>
      <c r="AC42" s="1"/>
      <c r="AD42" s="1"/>
      <c r="AE42" s="1"/>
      <c r="AF42" s="3"/>
    </row>
    <row r="43" spans="1:32" ht="15.75" thickBot="1" x14ac:dyDescent="0.3">
      <c r="A43" s="3"/>
      <c r="B43" s="3"/>
      <c r="C43" s="3"/>
      <c r="D43" s="3"/>
      <c r="E43" s="3"/>
      <c r="F43" s="59"/>
      <c r="G43" s="307">
        <f>SUM(G39:G42)</f>
        <v>1</v>
      </c>
      <c r="H43" s="307">
        <f t="shared" ref="H43:O43" si="9">SUM(H39:H42)</f>
        <v>1</v>
      </c>
      <c r="I43" s="307">
        <f t="shared" si="9"/>
        <v>1</v>
      </c>
      <c r="J43" s="307">
        <f t="shared" si="9"/>
        <v>1</v>
      </c>
      <c r="K43" s="307">
        <f t="shared" si="9"/>
        <v>1</v>
      </c>
      <c r="L43" s="307">
        <f t="shared" si="9"/>
        <v>1</v>
      </c>
      <c r="M43" s="307">
        <f t="shared" si="9"/>
        <v>1</v>
      </c>
      <c r="N43" s="307">
        <f t="shared" si="9"/>
        <v>1</v>
      </c>
      <c r="O43" s="307">
        <f t="shared" si="9"/>
        <v>1</v>
      </c>
      <c r="P43" s="1"/>
      <c r="Q43" s="1"/>
      <c r="R43" s="1"/>
      <c r="S43" s="1"/>
      <c r="T43" s="1"/>
      <c r="U43" s="1"/>
      <c r="V43" s="1"/>
      <c r="W43" s="1"/>
      <c r="X43" s="1"/>
      <c r="Y43" s="1"/>
      <c r="Z43" s="1"/>
      <c r="AA43" s="3"/>
      <c r="AB43" s="1"/>
      <c r="AC43" s="1"/>
      <c r="AD43" s="1"/>
      <c r="AE43" s="1"/>
      <c r="AF43" s="60"/>
    </row>
    <row r="44" spans="1:32" x14ac:dyDescent="0.25">
      <c r="A44" s="3"/>
      <c r="B44" s="3"/>
      <c r="C44" s="3"/>
      <c r="D44" s="3"/>
      <c r="E44" s="3"/>
      <c r="F44" s="59"/>
      <c r="G44" s="491" t="s">
        <v>291</v>
      </c>
      <c r="H44" s="492"/>
      <c r="I44" s="492"/>
      <c r="J44" s="493"/>
      <c r="K44" s="3"/>
      <c r="L44" s="3"/>
      <c r="M44" s="520"/>
      <c r="N44" s="520"/>
      <c r="O44" s="520"/>
      <c r="P44" s="520"/>
      <c r="Q44" s="51"/>
      <c r="R44" s="247"/>
      <c r="S44" s="520"/>
      <c r="T44" s="520"/>
      <c r="U44" s="520"/>
      <c r="V44" s="520"/>
      <c r="W44" s="39"/>
      <c r="X44" s="3"/>
      <c r="Y44" s="1"/>
      <c r="Z44" s="3"/>
      <c r="AA44" s="3"/>
      <c r="AB44" s="3"/>
      <c r="AC44" s="3"/>
      <c r="AD44" s="1"/>
      <c r="AE44" s="1"/>
      <c r="AF44" s="1"/>
    </row>
    <row r="45" spans="1:32" x14ac:dyDescent="0.25">
      <c r="A45" s="3"/>
      <c r="B45" s="3"/>
      <c r="C45" s="3"/>
      <c r="D45" s="3"/>
      <c r="E45" s="3"/>
      <c r="F45" s="59"/>
      <c r="G45" s="494"/>
      <c r="H45" s="495"/>
      <c r="I45" s="495"/>
      <c r="J45" s="496"/>
      <c r="K45" s="3"/>
      <c r="L45" s="3"/>
      <c r="M45" s="520"/>
      <c r="N45" s="520"/>
      <c r="O45" s="520"/>
      <c r="P45" s="520"/>
      <c r="Q45" s="51"/>
      <c r="R45" s="247"/>
      <c r="S45" s="520"/>
      <c r="T45" s="520"/>
      <c r="U45" s="520"/>
      <c r="V45" s="520"/>
      <c r="W45" s="39"/>
      <c r="X45" s="3"/>
      <c r="Y45" s="1"/>
      <c r="Z45" s="3"/>
      <c r="AA45" s="3"/>
      <c r="AB45" s="3"/>
      <c r="AC45" s="3"/>
      <c r="AD45" s="1"/>
      <c r="AE45" s="1"/>
      <c r="AF45" s="1"/>
    </row>
    <row r="46" spans="1:32" ht="15.75" thickBot="1" x14ac:dyDescent="0.3">
      <c r="A46" s="3"/>
      <c r="B46" s="3"/>
      <c r="C46" s="3"/>
      <c r="D46" s="3"/>
      <c r="E46" s="3"/>
      <c r="F46" s="59"/>
      <c r="G46" s="494"/>
      <c r="H46" s="495"/>
      <c r="I46" s="495"/>
      <c r="J46" s="496"/>
      <c r="K46" s="3"/>
      <c r="L46" s="3"/>
      <c r="M46" s="520"/>
      <c r="N46" s="520"/>
      <c r="O46" s="520"/>
      <c r="P46" s="520"/>
      <c r="Q46" s="51"/>
      <c r="R46" s="247"/>
      <c r="S46" s="520"/>
      <c r="T46" s="520"/>
      <c r="U46" s="520"/>
      <c r="V46" s="520"/>
      <c r="W46" s="39"/>
      <c r="X46" s="3"/>
      <c r="Y46" s="1"/>
      <c r="Z46" s="3"/>
      <c r="AA46" s="3"/>
      <c r="AB46" s="3"/>
      <c r="AC46" s="3"/>
      <c r="AD46" s="1"/>
      <c r="AE46" s="1"/>
      <c r="AF46" s="1"/>
    </row>
    <row r="47" spans="1:32" ht="15.75" thickBot="1" x14ac:dyDescent="0.3">
      <c r="A47" s="3"/>
      <c r="B47" s="3"/>
      <c r="C47" s="3"/>
      <c r="D47" s="3"/>
      <c r="E47" s="3"/>
      <c r="F47" s="59"/>
      <c r="G47" s="172" t="s">
        <v>6</v>
      </c>
      <c r="H47" s="173"/>
      <c r="I47" s="174"/>
      <c r="J47" s="169">
        <f>IF(ISERROR(SUM($G39:$V39)/(16-COUNTBLANK('Datos Curso'!$C$20:$C$35))), "",(SUM($G39:$V39)/(16-COUNTBLANK('Datos Curso'!$C$20:$C$35))))</f>
        <v>0.50793650793650791</v>
      </c>
      <c r="K47" s="3"/>
      <c r="L47" s="3"/>
      <c r="M47" s="248"/>
      <c r="N47" s="248"/>
      <c r="O47" s="248"/>
      <c r="P47" s="249"/>
      <c r="Q47" s="66"/>
      <c r="R47" s="67"/>
      <c r="S47" s="248"/>
      <c r="T47" s="248"/>
      <c r="U47" s="248"/>
      <c r="V47" s="249"/>
      <c r="W47" s="39"/>
      <c r="X47" s="3"/>
      <c r="Y47" s="1"/>
      <c r="Z47" s="3"/>
      <c r="AA47" s="3"/>
      <c r="AB47" s="3"/>
      <c r="AC47" s="3"/>
      <c r="AD47" s="1"/>
      <c r="AE47" s="1"/>
      <c r="AF47" s="1"/>
    </row>
    <row r="48" spans="1:32" ht="15.75" thickBot="1" x14ac:dyDescent="0.3">
      <c r="A48" s="3"/>
      <c r="B48" s="3"/>
      <c r="C48" s="3"/>
      <c r="D48" s="3"/>
      <c r="E48" s="3"/>
      <c r="F48" s="59"/>
      <c r="G48" s="68" t="s">
        <v>7</v>
      </c>
      <c r="H48" s="69"/>
      <c r="I48" s="70"/>
      <c r="J48" s="255">
        <f>IF(ISERROR(SUM($G40:$V40)/(16-COUNTBLANK('Datos Curso'!$C$20:$C$35))), "",(SUM($G40:$V40)/(16-COUNTBLANK('Datos Curso'!$C$20:$C$35))))</f>
        <v>0.26455026455026454</v>
      </c>
      <c r="K48" s="3"/>
      <c r="L48" s="3"/>
      <c r="M48" s="250"/>
      <c r="N48" s="250"/>
      <c r="O48" s="250"/>
      <c r="P48" s="249"/>
      <c r="Q48" s="66"/>
      <c r="R48" s="67"/>
      <c r="S48" s="250"/>
      <c r="T48" s="250"/>
      <c r="U48" s="250"/>
      <c r="V48" s="249"/>
      <c r="W48" s="39"/>
      <c r="X48" s="3"/>
      <c r="Y48" s="1"/>
      <c r="Z48" s="3"/>
      <c r="AA48" s="3"/>
      <c r="AB48" s="3"/>
      <c r="AC48" s="3"/>
      <c r="AD48" s="1"/>
      <c r="AE48" s="1"/>
      <c r="AF48" s="1"/>
    </row>
    <row r="49" spans="1:32" ht="15.75" thickBot="1" x14ac:dyDescent="0.3">
      <c r="A49" s="3"/>
      <c r="B49" s="3"/>
      <c r="C49" s="3"/>
      <c r="D49" s="3"/>
      <c r="E49" s="3"/>
      <c r="F49" s="59"/>
      <c r="G49" s="72" t="s">
        <v>8</v>
      </c>
      <c r="H49" s="73"/>
      <c r="I49" s="74"/>
      <c r="J49" s="256">
        <f>IF(ISERROR(SUM($G41:$V41)/(16-COUNTBLANK('Datos Curso'!$C$20:$C$35))), "",(SUM($G41:$V41)/(16-COUNTBLANK('Datos Curso'!$C$20:$C$35))))</f>
        <v>0.22751322751322756</v>
      </c>
      <c r="K49" s="3"/>
      <c r="L49" s="3"/>
      <c r="M49" s="250"/>
      <c r="N49" s="250"/>
      <c r="O49" s="250"/>
      <c r="P49" s="251"/>
      <c r="Q49" s="67"/>
      <c r="R49" s="67"/>
      <c r="S49" s="250"/>
      <c r="T49" s="250"/>
      <c r="U49" s="250"/>
      <c r="V49" s="251"/>
      <c r="W49" s="39"/>
      <c r="X49" s="3"/>
      <c r="Y49" s="1"/>
      <c r="Z49" s="3"/>
      <c r="AA49" s="3"/>
      <c r="AB49" s="3"/>
      <c r="AC49" s="3"/>
      <c r="AD49" s="1"/>
      <c r="AE49" s="1"/>
      <c r="AF49" s="1"/>
    </row>
    <row r="50" spans="1:32" ht="15.75" thickBot="1" x14ac:dyDescent="0.3">
      <c r="A50" s="3"/>
      <c r="B50" s="3"/>
      <c r="C50" s="3"/>
      <c r="D50" s="3"/>
      <c r="E50" s="3"/>
      <c r="F50" s="59"/>
      <c r="G50" s="76" t="s">
        <v>9</v>
      </c>
      <c r="H50" s="77"/>
      <c r="I50" s="78"/>
      <c r="J50" s="257">
        <f>IF(ISERROR(SUM($G42:$V42)/(16-COUNTBLANK('Datos Curso'!$C$20:$C$35))), "",(SUM($G42:$V42)/(16-COUNTBLANK('Datos Curso'!$C$20:$C$35))))</f>
        <v>0</v>
      </c>
      <c r="K50" s="3"/>
      <c r="L50" s="3"/>
      <c r="M50" s="250"/>
      <c r="N50" s="250"/>
      <c r="O50" s="250"/>
      <c r="P50" s="251"/>
      <c r="Q50" s="66"/>
      <c r="R50" s="67"/>
      <c r="S50" s="250"/>
      <c r="T50" s="250"/>
      <c r="U50" s="250"/>
      <c r="V50" s="251"/>
      <c r="W50" s="39"/>
      <c r="X50" s="3"/>
      <c r="Y50" s="1"/>
      <c r="Z50" s="3"/>
      <c r="AA50" s="3"/>
      <c r="AB50" s="3"/>
      <c r="AC50" s="3"/>
      <c r="AD50" s="1"/>
      <c r="AE50" s="1"/>
      <c r="AF50" s="1"/>
    </row>
    <row r="51" spans="1:32" ht="15.75" thickBot="1" x14ac:dyDescent="0.3">
      <c r="A51" s="3"/>
      <c r="B51" s="3"/>
      <c r="C51" s="3"/>
      <c r="D51" s="3"/>
      <c r="E51" s="3"/>
      <c r="F51" s="3"/>
      <c r="G51" s="455" t="s">
        <v>44</v>
      </c>
      <c r="H51" s="456"/>
      <c r="I51" s="457"/>
      <c r="J51" s="80">
        <f>SUM(J47:J50)</f>
        <v>1</v>
      </c>
      <c r="K51" s="3"/>
      <c r="L51" s="3"/>
      <c r="M51" s="521"/>
      <c r="N51" s="521"/>
      <c r="O51" s="521"/>
      <c r="P51" s="252"/>
      <c r="Q51" s="252"/>
      <c r="R51" s="253"/>
      <c r="S51" s="521"/>
      <c r="T51" s="521"/>
      <c r="U51" s="521"/>
      <c r="V51" s="254"/>
      <c r="W51" s="39"/>
      <c r="X51" s="3"/>
      <c r="Y51" s="1"/>
      <c r="Z51" s="3"/>
      <c r="AA51" s="3"/>
      <c r="AB51" s="3"/>
      <c r="AC51" s="3"/>
      <c r="AD51" s="1"/>
      <c r="AE51" s="1"/>
      <c r="AF51" s="1"/>
    </row>
  </sheetData>
  <sheetProtection password="C493" sheet="1" objects="1" scenarios="1"/>
  <mergeCells count="49">
    <mergeCell ref="W7:W10"/>
    <mergeCell ref="X7:X10"/>
    <mergeCell ref="Y7:Y10"/>
    <mergeCell ref="Z7:Z10"/>
    <mergeCell ref="C8:F8"/>
    <mergeCell ref="C9:F9"/>
    <mergeCell ref="S3:S10"/>
    <mergeCell ref="T3:T10"/>
    <mergeCell ref="U3:U10"/>
    <mergeCell ref="V3:V10"/>
    <mergeCell ref="O3:O10"/>
    <mergeCell ref="P3:P10"/>
    <mergeCell ref="Q3:Q10"/>
    <mergeCell ref="R3:R10"/>
    <mergeCell ref="G3:G10"/>
    <mergeCell ref="C10:F10"/>
    <mergeCell ref="K3:K10"/>
    <mergeCell ref="L3:L10"/>
    <mergeCell ref="E22:E24"/>
    <mergeCell ref="C25:D32"/>
    <mergeCell ref="E25:E27"/>
    <mergeCell ref="E28:E29"/>
    <mergeCell ref="E30:E32"/>
    <mergeCell ref="C7:F7"/>
    <mergeCell ref="B34:B42"/>
    <mergeCell ref="C34:E42"/>
    <mergeCell ref="G44:J46"/>
    <mergeCell ref="W3:AF3"/>
    <mergeCell ref="S44:V46"/>
    <mergeCell ref="AD6:AD10"/>
    <mergeCell ref="AE6:AE10"/>
    <mergeCell ref="AF6:AF10"/>
    <mergeCell ref="AB6:AB10"/>
    <mergeCell ref="AC6:AC10"/>
    <mergeCell ref="C11:D11"/>
    <mergeCell ref="B12:B32"/>
    <mergeCell ref="C12:D16"/>
    <mergeCell ref="E12:E16"/>
    <mergeCell ref="C17:D24"/>
    <mergeCell ref="E17:E21"/>
    <mergeCell ref="G51:I51"/>
    <mergeCell ref="M51:O51"/>
    <mergeCell ref="S51:U51"/>
    <mergeCell ref="M44:P46"/>
    <mergeCell ref="M3:M10"/>
    <mergeCell ref="N3:N10"/>
    <mergeCell ref="H3:H10"/>
    <mergeCell ref="I3:I10"/>
    <mergeCell ref="J3:J10"/>
  </mergeCells>
  <conditionalFormatting sqref="P12:V32">
    <cfRule type="cellIs" dxfId="22" priority="6" operator="equal">
      <formula>""</formula>
    </cfRule>
    <cfRule type="cellIs" dxfId="21" priority="7" operator="greaterThan">
      <formula>3</formula>
    </cfRule>
  </conditionalFormatting>
  <conditionalFormatting sqref="J51">
    <cfRule type="cellIs" dxfId="20" priority="5" operator="equal">
      <formula>1</formula>
    </cfRule>
  </conditionalFormatting>
  <conditionalFormatting sqref="P51">
    <cfRule type="cellIs" dxfId="19" priority="4" operator="equal">
      <formula>1</formula>
    </cfRule>
  </conditionalFormatting>
  <conditionalFormatting sqref="V51">
    <cfRule type="cellIs" dxfId="18" priority="3" operator="equal">
      <formula>1</formula>
    </cfRule>
  </conditionalFormatting>
  <conditionalFormatting sqref="G12:O32">
    <cfRule type="cellIs" dxfId="17" priority="1" operator="equal">
      <formula>""</formula>
    </cfRule>
    <cfRule type="cellIs" dxfId="16" priority="2" operator="greaterThan">
      <formula>3</formula>
    </cfRule>
  </conditionalFormatting>
  <pageMargins left="0.51181102362204722" right="0.51181102362204722" top="0.74803149606299213" bottom="0.74803149606299213" header="0.31496062992125984" footer="0.31496062992125984"/>
  <pageSetup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Indicadores</vt:lpstr>
      <vt:lpstr>Indic PDS</vt:lpstr>
      <vt:lpstr>Datos Curso</vt:lpstr>
      <vt:lpstr>Asistencia</vt:lpstr>
      <vt:lpstr>Eval. 1º Trim</vt:lpstr>
      <vt:lpstr>Eval. PDS 1º Trim</vt:lpstr>
      <vt:lpstr>Obs. 1º Trim</vt:lpstr>
      <vt:lpstr>Eval. 2º Trim</vt:lpstr>
      <vt:lpstr>Eval. PDS 2º Trim</vt:lpstr>
      <vt:lpstr>Obs. 2º Trim</vt:lpstr>
      <vt:lpstr>Eval. 3º Trim</vt:lpstr>
      <vt:lpstr>Eval. PDS 3º Trim</vt:lpstr>
      <vt:lpstr>Obs. 3º Trim</vt:lpstr>
      <vt:lpstr>Informe Individual</vt:lpstr>
      <vt:lpstr>Nom</vt:lpstr>
      <vt:lpstr>Indicadores!Área_de_impresión</vt:lpstr>
      <vt:lpstr>'Informe Individual'!Área_de_impresión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Customer;Freddy Oyarzun</dc:creator>
  <cp:lastModifiedBy>Freddy Oyarzun Puebla</cp:lastModifiedBy>
  <cp:lastPrinted>2015-06-02T15:17:36Z</cp:lastPrinted>
  <dcterms:created xsi:type="dcterms:W3CDTF">2013-07-10T14:13:34Z</dcterms:created>
  <dcterms:modified xsi:type="dcterms:W3CDTF">2015-06-22T14:24:01Z</dcterms:modified>
</cp:coreProperties>
</file>