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240" windowWidth="11355" windowHeight="5325" tabRatio="773" activeTab="4"/>
  </bookViews>
  <sheets>
    <sheet name="Indicadores" sheetId="16" r:id="rId1"/>
    <sheet name="Datos Curso" sheetId="15" r:id="rId2"/>
    <sheet name="Eval. 1º Sem" sheetId="1" r:id="rId3"/>
    <sheet name="Obs. 1º Sem" sheetId="17" r:id="rId4"/>
    <sheet name="Informe Individual 1º Sem" sheetId="3" r:id="rId5"/>
    <sheet name="Eval. 2º Sem" sheetId="19" r:id="rId6"/>
    <sheet name="Obs. 2º Sem" sheetId="20" r:id="rId7"/>
    <sheet name="Informe Individual 2º Sem" sheetId="21" r:id="rId8"/>
    <sheet name="Informe al hogar" sheetId="2" state="hidden" r:id="rId9"/>
    <sheet name="Nom" sheetId="18" state="hidden" r:id="rId10"/>
  </sheets>
  <definedNames>
    <definedName name="_xlnm.Print_Area" localSheetId="2">'Eval. 1º Sem'!$A$1:$AE$119</definedName>
    <definedName name="_xlnm.Print_Area" localSheetId="5">'Eval. 2º Sem'!$A$1:$AE$119</definedName>
    <definedName name="_xlnm.Print_Area" localSheetId="0">Indicadores!$A$1:$F$62</definedName>
    <definedName name="_xlnm.Print_Area" localSheetId="4">'Informe Individual 1º Sem'!$A$2:$G$65</definedName>
    <definedName name="_xlnm.Print_Area" localSheetId="7">'Informe Individual 2º Sem'!$A$2:$G$64</definedName>
    <definedName name="_xlnm.Print_Titles" localSheetId="4">'Informe Individual 1º Sem'!$2:$12</definedName>
    <definedName name="_xlnm.Print_Titles" localSheetId="7">'Informe Individual 2º Sem'!$2:$11</definedName>
  </definedNames>
  <calcPr calcId="145621"/>
</workbook>
</file>

<file path=xl/calcChain.xml><?xml version="1.0" encoding="utf-8"?>
<calcChain xmlns="http://schemas.openxmlformats.org/spreadsheetml/2006/main">
  <c r="C18" i="20" l="1"/>
  <c r="D18" i="20"/>
  <c r="E18" i="20"/>
  <c r="C19" i="20"/>
  <c r="D19" i="20"/>
  <c r="E19" i="20"/>
  <c r="C20" i="20"/>
  <c r="D20" i="20"/>
  <c r="E20" i="20"/>
  <c r="C21" i="20"/>
  <c r="D21" i="20"/>
  <c r="E21" i="20"/>
  <c r="C22" i="20"/>
  <c r="D22" i="20"/>
  <c r="E22" i="20"/>
  <c r="C23" i="20"/>
  <c r="D23" i="20"/>
  <c r="E23" i="20"/>
  <c r="C24" i="20"/>
  <c r="D24" i="20"/>
  <c r="E24" i="20"/>
  <c r="C18" i="17"/>
  <c r="D18" i="17"/>
  <c r="E18" i="17"/>
  <c r="C19" i="17"/>
  <c r="D19" i="17"/>
  <c r="E19" i="17"/>
  <c r="C20" i="17"/>
  <c r="D20" i="17"/>
  <c r="E20" i="17"/>
  <c r="C21" i="17"/>
  <c r="D21" i="17"/>
  <c r="E21" i="17"/>
  <c r="C22" i="17"/>
  <c r="D22" i="17"/>
  <c r="E22" i="17"/>
  <c r="C23" i="17"/>
  <c r="D23" i="17"/>
  <c r="E23" i="17"/>
  <c r="C24" i="17"/>
  <c r="D24" i="17"/>
  <c r="E24" i="17"/>
  <c r="V3" i="19"/>
  <c r="U3" i="19"/>
  <c r="T3" i="19"/>
  <c r="S3" i="19"/>
  <c r="R3" i="19"/>
  <c r="Q3" i="19"/>
  <c r="P3" i="19"/>
  <c r="V3" i="1"/>
  <c r="U3" i="1"/>
  <c r="T3" i="1"/>
  <c r="S3" i="1"/>
  <c r="R3" i="1"/>
  <c r="Q3" i="1"/>
  <c r="P3" i="1"/>
  <c r="E64" i="21" l="1"/>
  <c r="E65" i="3"/>
  <c r="E2" i="21"/>
  <c r="E2" i="3"/>
  <c r="G107" i="19" l="1"/>
  <c r="V110" i="19"/>
  <c r="U110" i="19"/>
  <c r="T110" i="19"/>
  <c r="S110" i="19"/>
  <c r="R110" i="19"/>
  <c r="Q110" i="19"/>
  <c r="P110" i="19"/>
  <c r="O110" i="19"/>
  <c r="N110" i="19"/>
  <c r="M110" i="19"/>
  <c r="L110" i="19"/>
  <c r="K110" i="19"/>
  <c r="J110" i="19"/>
  <c r="I110" i="19"/>
  <c r="H110" i="19"/>
  <c r="G110" i="19"/>
  <c r="V109" i="19"/>
  <c r="U109" i="19"/>
  <c r="T109" i="19"/>
  <c r="S109" i="19"/>
  <c r="R109" i="19"/>
  <c r="Q109" i="19"/>
  <c r="P109" i="19"/>
  <c r="O109" i="19"/>
  <c r="N109" i="19"/>
  <c r="M109" i="19"/>
  <c r="L109" i="19"/>
  <c r="K109" i="19"/>
  <c r="J109" i="19"/>
  <c r="I109" i="19"/>
  <c r="H109" i="19"/>
  <c r="G109" i="19"/>
  <c r="V108" i="19"/>
  <c r="U108" i="19"/>
  <c r="T108" i="19"/>
  <c r="S108" i="19"/>
  <c r="R108" i="19"/>
  <c r="Q108" i="19"/>
  <c r="P108" i="19"/>
  <c r="O108" i="19"/>
  <c r="N108" i="19"/>
  <c r="M108" i="19"/>
  <c r="L108" i="19"/>
  <c r="K108" i="19"/>
  <c r="J108" i="19"/>
  <c r="I108" i="19"/>
  <c r="H108" i="19"/>
  <c r="G108" i="19"/>
  <c r="V107" i="19"/>
  <c r="U107" i="19"/>
  <c r="T107" i="19"/>
  <c r="S107" i="19"/>
  <c r="R107" i="19"/>
  <c r="Q107" i="19"/>
  <c r="P107" i="19"/>
  <c r="O107" i="19"/>
  <c r="N107" i="19"/>
  <c r="M107" i="19"/>
  <c r="L107" i="19"/>
  <c r="K107" i="19"/>
  <c r="J107" i="19"/>
  <c r="I107" i="19"/>
  <c r="H107" i="19"/>
  <c r="G97" i="19"/>
  <c r="V100" i="19"/>
  <c r="U100" i="19"/>
  <c r="T100" i="19"/>
  <c r="S100" i="19"/>
  <c r="R100" i="19"/>
  <c r="Q100" i="19"/>
  <c r="P100" i="19"/>
  <c r="O100" i="19"/>
  <c r="N100" i="19"/>
  <c r="M100" i="19"/>
  <c r="L100" i="19"/>
  <c r="K100" i="19"/>
  <c r="J100" i="19"/>
  <c r="I100" i="19"/>
  <c r="H100" i="19"/>
  <c r="G100" i="19"/>
  <c r="V99" i="19"/>
  <c r="U99" i="19"/>
  <c r="T99" i="19"/>
  <c r="S99" i="19"/>
  <c r="R99" i="19"/>
  <c r="Q99" i="19"/>
  <c r="P99" i="19"/>
  <c r="O99" i="19"/>
  <c r="N99" i="19"/>
  <c r="M99" i="19"/>
  <c r="L99" i="19"/>
  <c r="K99" i="19"/>
  <c r="J99" i="19"/>
  <c r="I99" i="19"/>
  <c r="H99" i="19"/>
  <c r="G99" i="19"/>
  <c r="V98" i="19"/>
  <c r="U98" i="19"/>
  <c r="T98" i="19"/>
  <c r="S98" i="19"/>
  <c r="R98" i="19"/>
  <c r="Q98" i="19"/>
  <c r="P98" i="19"/>
  <c r="O98" i="19"/>
  <c r="N98" i="19"/>
  <c r="M98" i="19"/>
  <c r="L98" i="19"/>
  <c r="K98" i="19"/>
  <c r="J98" i="19"/>
  <c r="I98" i="19"/>
  <c r="H98" i="19"/>
  <c r="G98" i="19"/>
  <c r="V97" i="19"/>
  <c r="U97" i="19"/>
  <c r="T97" i="19"/>
  <c r="S97" i="19"/>
  <c r="R97" i="19"/>
  <c r="Q97" i="19"/>
  <c r="P97" i="19"/>
  <c r="O97" i="19"/>
  <c r="N97" i="19"/>
  <c r="M97" i="19"/>
  <c r="L97" i="19"/>
  <c r="K97" i="19"/>
  <c r="J97" i="19"/>
  <c r="I97" i="19"/>
  <c r="H97" i="19"/>
  <c r="V79" i="19"/>
  <c r="U79" i="19"/>
  <c r="T79" i="19"/>
  <c r="S79" i="19"/>
  <c r="R79" i="19"/>
  <c r="Q79" i="19"/>
  <c r="P79" i="19"/>
  <c r="O79" i="19"/>
  <c r="N79" i="19"/>
  <c r="M79" i="19"/>
  <c r="L79" i="19"/>
  <c r="K79" i="19"/>
  <c r="J79" i="19"/>
  <c r="I79" i="19"/>
  <c r="H79" i="19"/>
  <c r="G79" i="19"/>
  <c r="V90" i="19"/>
  <c r="U90" i="19"/>
  <c r="T90" i="19"/>
  <c r="S90" i="19"/>
  <c r="R90" i="19"/>
  <c r="Q90" i="19"/>
  <c r="P90" i="19"/>
  <c r="O90" i="19"/>
  <c r="N90" i="19"/>
  <c r="M90" i="19"/>
  <c r="L90" i="19"/>
  <c r="K90" i="19"/>
  <c r="J90" i="19"/>
  <c r="I90" i="19"/>
  <c r="H90" i="19"/>
  <c r="G90" i="19"/>
  <c r="V89" i="19"/>
  <c r="U89" i="19"/>
  <c r="T89" i="19"/>
  <c r="S89" i="19"/>
  <c r="R89" i="19"/>
  <c r="Q89" i="19"/>
  <c r="P89" i="19"/>
  <c r="O89" i="19"/>
  <c r="N89" i="19"/>
  <c r="M89" i="19"/>
  <c r="L89" i="19"/>
  <c r="K89" i="19"/>
  <c r="J89" i="19"/>
  <c r="I89" i="19"/>
  <c r="H89" i="19"/>
  <c r="G89" i="19"/>
  <c r="V88" i="19"/>
  <c r="U88" i="19"/>
  <c r="T88" i="19"/>
  <c r="S88" i="19"/>
  <c r="R88" i="19"/>
  <c r="Q88" i="19"/>
  <c r="P88" i="19"/>
  <c r="O88" i="19"/>
  <c r="N88" i="19"/>
  <c r="M88" i="19"/>
  <c r="L88" i="19"/>
  <c r="K88" i="19"/>
  <c r="J88" i="19"/>
  <c r="I88" i="19"/>
  <c r="H88" i="19"/>
  <c r="G88" i="19"/>
  <c r="V87" i="19"/>
  <c r="U87" i="19"/>
  <c r="T87" i="19"/>
  <c r="S87" i="19"/>
  <c r="R87" i="19"/>
  <c r="Q87" i="19"/>
  <c r="P87" i="19"/>
  <c r="O87" i="19"/>
  <c r="N87" i="19"/>
  <c r="M87" i="19"/>
  <c r="L87" i="19"/>
  <c r="K87" i="19"/>
  <c r="J87" i="19"/>
  <c r="I87" i="19"/>
  <c r="H87" i="19"/>
  <c r="G87" i="19"/>
  <c r="G77" i="19"/>
  <c r="V80" i="19"/>
  <c r="U80" i="19"/>
  <c r="T80" i="19"/>
  <c r="S80" i="19"/>
  <c r="R80" i="19"/>
  <c r="Q80" i="19"/>
  <c r="P80" i="19"/>
  <c r="O80" i="19"/>
  <c r="N80" i="19"/>
  <c r="M80" i="19"/>
  <c r="L80" i="19"/>
  <c r="K80" i="19"/>
  <c r="J80" i="19"/>
  <c r="I80" i="19"/>
  <c r="H80" i="19"/>
  <c r="G80" i="19"/>
  <c r="V78" i="19"/>
  <c r="U78" i="19"/>
  <c r="T78" i="19"/>
  <c r="S78" i="19"/>
  <c r="R78" i="19"/>
  <c r="Q78" i="19"/>
  <c r="P78" i="19"/>
  <c r="O78" i="19"/>
  <c r="N78" i="19"/>
  <c r="M78" i="19"/>
  <c r="L78" i="19"/>
  <c r="K78" i="19"/>
  <c r="J78" i="19"/>
  <c r="I78" i="19"/>
  <c r="H78" i="19"/>
  <c r="G78" i="19"/>
  <c r="V77" i="19"/>
  <c r="U77" i="19"/>
  <c r="T77" i="19"/>
  <c r="S77" i="19"/>
  <c r="R77" i="19"/>
  <c r="Q77" i="19"/>
  <c r="P77" i="19"/>
  <c r="O77" i="19"/>
  <c r="N77" i="19"/>
  <c r="M77" i="19"/>
  <c r="L77" i="19"/>
  <c r="K77" i="19"/>
  <c r="J77" i="19"/>
  <c r="I77" i="19"/>
  <c r="H77" i="19"/>
  <c r="F27" i="19"/>
  <c r="F5" i="19"/>
  <c r="F4" i="19"/>
  <c r="F3" i="19"/>
  <c r="F27" i="1"/>
  <c r="V110" i="1"/>
  <c r="U110" i="1"/>
  <c r="T110" i="1"/>
  <c r="S110" i="1"/>
  <c r="R110" i="1"/>
  <c r="Q110" i="1"/>
  <c r="P110" i="1"/>
  <c r="O110" i="1"/>
  <c r="N110" i="1"/>
  <c r="M110" i="1"/>
  <c r="L110" i="1"/>
  <c r="K110" i="1"/>
  <c r="J110" i="1"/>
  <c r="I110" i="1"/>
  <c r="H110" i="1"/>
  <c r="G110" i="1"/>
  <c r="V109" i="1"/>
  <c r="U109" i="1"/>
  <c r="T109" i="1"/>
  <c r="S109" i="1"/>
  <c r="R109" i="1"/>
  <c r="Q109" i="1"/>
  <c r="P109" i="1"/>
  <c r="O109" i="1"/>
  <c r="N109" i="1"/>
  <c r="M109" i="1"/>
  <c r="L109" i="1"/>
  <c r="K109" i="1"/>
  <c r="J109" i="1"/>
  <c r="I109" i="1"/>
  <c r="H109" i="1"/>
  <c r="G109" i="1"/>
  <c r="V108" i="1"/>
  <c r="U108" i="1"/>
  <c r="T108" i="1"/>
  <c r="S108" i="1"/>
  <c r="R108" i="1"/>
  <c r="Q108" i="1"/>
  <c r="P108" i="1"/>
  <c r="O108" i="1"/>
  <c r="N108" i="1"/>
  <c r="M108" i="1"/>
  <c r="L108" i="1"/>
  <c r="K108" i="1"/>
  <c r="J108" i="1"/>
  <c r="I108" i="1"/>
  <c r="H108" i="1"/>
  <c r="G108" i="1"/>
  <c r="V107" i="1"/>
  <c r="U107" i="1"/>
  <c r="T107" i="1"/>
  <c r="S107" i="1"/>
  <c r="R107" i="1"/>
  <c r="Q107" i="1"/>
  <c r="P107" i="1"/>
  <c r="O107" i="1"/>
  <c r="N107" i="1"/>
  <c r="M107" i="1"/>
  <c r="L107" i="1"/>
  <c r="K107" i="1"/>
  <c r="J107" i="1"/>
  <c r="I107" i="1"/>
  <c r="H107" i="1"/>
  <c r="G107" i="1"/>
  <c r="V100" i="1"/>
  <c r="U100" i="1"/>
  <c r="T100" i="1"/>
  <c r="S100" i="1"/>
  <c r="R100" i="1"/>
  <c r="Q100" i="1"/>
  <c r="P100" i="1"/>
  <c r="O100" i="1"/>
  <c r="N100" i="1"/>
  <c r="M100" i="1"/>
  <c r="L100" i="1"/>
  <c r="K100" i="1"/>
  <c r="J100" i="1"/>
  <c r="I100" i="1"/>
  <c r="H100" i="1"/>
  <c r="G100" i="1"/>
  <c r="V99" i="1"/>
  <c r="U99" i="1"/>
  <c r="T99" i="1"/>
  <c r="S99" i="1"/>
  <c r="R99" i="1"/>
  <c r="Q99" i="1"/>
  <c r="P99" i="1"/>
  <c r="O99" i="1"/>
  <c r="N99" i="1"/>
  <c r="M99" i="1"/>
  <c r="L99" i="1"/>
  <c r="K99" i="1"/>
  <c r="J99" i="1"/>
  <c r="I99" i="1"/>
  <c r="H99" i="1"/>
  <c r="G99" i="1"/>
  <c r="V98" i="1"/>
  <c r="U98" i="1"/>
  <c r="T98" i="1"/>
  <c r="S98" i="1"/>
  <c r="R98" i="1"/>
  <c r="Q98" i="1"/>
  <c r="P98" i="1"/>
  <c r="O98" i="1"/>
  <c r="N98" i="1"/>
  <c r="M98" i="1"/>
  <c r="L98" i="1"/>
  <c r="K98" i="1"/>
  <c r="J98" i="1"/>
  <c r="I98" i="1"/>
  <c r="H98" i="1"/>
  <c r="G98" i="1"/>
  <c r="V97" i="1"/>
  <c r="U97" i="1"/>
  <c r="T97" i="1"/>
  <c r="S97" i="1"/>
  <c r="R97" i="1"/>
  <c r="Q97" i="1"/>
  <c r="P97" i="1"/>
  <c r="O97" i="1"/>
  <c r="N97" i="1"/>
  <c r="M97" i="1"/>
  <c r="L97" i="1"/>
  <c r="K97" i="1"/>
  <c r="J97" i="1"/>
  <c r="I97" i="1"/>
  <c r="H97" i="1"/>
  <c r="G97" i="1"/>
  <c r="V90" i="1"/>
  <c r="U90" i="1"/>
  <c r="T90" i="1"/>
  <c r="S90" i="1"/>
  <c r="R90" i="1"/>
  <c r="Q90" i="1"/>
  <c r="P90" i="1"/>
  <c r="O90" i="1"/>
  <c r="N90" i="1"/>
  <c r="M90" i="1"/>
  <c r="L90" i="1"/>
  <c r="K90" i="1"/>
  <c r="J90" i="1"/>
  <c r="I90" i="1"/>
  <c r="H90" i="1"/>
  <c r="G90" i="1"/>
  <c r="V89" i="1"/>
  <c r="U89" i="1"/>
  <c r="T89" i="1"/>
  <c r="S89" i="1"/>
  <c r="R89" i="1"/>
  <c r="Q89" i="1"/>
  <c r="P89" i="1"/>
  <c r="O89" i="1"/>
  <c r="N89" i="1"/>
  <c r="M89" i="1"/>
  <c r="L89" i="1"/>
  <c r="K89" i="1"/>
  <c r="J89" i="1"/>
  <c r="I89" i="1"/>
  <c r="H89" i="1"/>
  <c r="G89" i="1"/>
  <c r="V88" i="1"/>
  <c r="U88" i="1"/>
  <c r="T88" i="1"/>
  <c r="S88" i="1"/>
  <c r="R88" i="1"/>
  <c r="Q88" i="1"/>
  <c r="P88" i="1"/>
  <c r="O88" i="1"/>
  <c r="N88" i="1"/>
  <c r="M88" i="1"/>
  <c r="L88" i="1"/>
  <c r="K88" i="1"/>
  <c r="J88" i="1"/>
  <c r="I88" i="1"/>
  <c r="H88" i="1"/>
  <c r="G88" i="1"/>
  <c r="V87" i="1"/>
  <c r="U87" i="1"/>
  <c r="T87" i="1"/>
  <c r="S87" i="1"/>
  <c r="R87" i="1"/>
  <c r="Q87" i="1"/>
  <c r="P87" i="1"/>
  <c r="O87" i="1"/>
  <c r="N87" i="1"/>
  <c r="M87" i="1"/>
  <c r="L87" i="1"/>
  <c r="K87" i="1"/>
  <c r="J87" i="1"/>
  <c r="I87" i="1"/>
  <c r="H87" i="1"/>
  <c r="G87" i="1"/>
  <c r="H77" i="1"/>
  <c r="V80" i="1"/>
  <c r="U80" i="1"/>
  <c r="T80" i="1"/>
  <c r="S80" i="1"/>
  <c r="R80" i="1"/>
  <c r="Q80" i="1"/>
  <c r="P80" i="1"/>
  <c r="O80" i="1"/>
  <c r="N80" i="1"/>
  <c r="M80" i="1"/>
  <c r="L80" i="1"/>
  <c r="K80" i="1"/>
  <c r="J80" i="1"/>
  <c r="I80" i="1"/>
  <c r="H80" i="1"/>
  <c r="V79" i="1"/>
  <c r="U79" i="1"/>
  <c r="T79" i="1"/>
  <c r="S79" i="1"/>
  <c r="R79" i="1"/>
  <c r="Q79" i="1"/>
  <c r="P79" i="1"/>
  <c r="O79" i="1"/>
  <c r="N79" i="1"/>
  <c r="M79" i="1"/>
  <c r="L79" i="1"/>
  <c r="K79" i="1"/>
  <c r="J79" i="1"/>
  <c r="I79" i="1"/>
  <c r="H79" i="1"/>
  <c r="V78" i="1"/>
  <c r="U78" i="1"/>
  <c r="T78" i="1"/>
  <c r="S78" i="1"/>
  <c r="R78" i="1"/>
  <c r="Q78" i="1"/>
  <c r="P78" i="1"/>
  <c r="O78" i="1"/>
  <c r="N78" i="1"/>
  <c r="M78" i="1"/>
  <c r="L78" i="1"/>
  <c r="K78" i="1"/>
  <c r="J78" i="1"/>
  <c r="I78" i="1"/>
  <c r="H78" i="1"/>
  <c r="V77" i="1"/>
  <c r="U77" i="1"/>
  <c r="T77" i="1"/>
  <c r="S77" i="1"/>
  <c r="R77" i="1"/>
  <c r="Q77" i="1"/>
  <c r="P77" i="1"/>
  <c r="O77" i="1"/>
  <c r="N77" i="1"/>
  <c r="M77" i="1"/>
  <c r="L77" i="1"/>
  <c r="K77" i="1"/>
  <c r="J77" i="1"/>
  <c r="I77" i="1"/>
  <c r="G77" i="1"/>
  <c r="G80" i="1"/>
  <c r="G79" i="1"/>
  <c r="G78" i="1"/>
  <c r="F5" i="1"/>
  <c r="F4" i="1"/>
  <c r="F3" i="1"/>
  <c r="AE13" i="19"/>
  <c r="AD13" i="19"/>
  <c r="AC13" i="19"/>
  <c r="AB13" i="19"/>
  <c r="AE12" i="19"/>
  <c r="AD12" i="19"/>
  <c r="AC12" i="19"/>
  <c r="AB12" i="19"/>
  <c r="AE70" i="19"/>
  <c r="AD70" i="19"/>
  <c r="AC70" i="19"/>
  <c r="AB70" i="19"/>
  <c r="AE69" i="19"/>
  <c r="AD69" i="19"/>
  <c r="AC69" i="19"/>
  <c r="AB69" i="19"/>
  <c r="AE68" i="19"/>
  <c r="AD68" i="19"/>
  <c r="AC68" i="19"/>
  <c r="AB68" i="19"/>
  <c r="AE67" i="19"/>
  <c r="AD67" i="19"/>
  <c r="AC67" i="19"/>
  <c r="AB67" i="19"/>
  <c r="AE66" i="19"/>
  <c r="AD66" i="19"/>
  <c r="AC66" i="19"/>
  <c r="AB66" i="19"/>
  <c r="AE65" i="19"/>
  <c r="AD65" i="19"/>
  <c r="AC65" i="19"/>
  <c r="AB65" i="19"/>
  <c r="AE64" i="19"/>
  <c r="AD64" i="19"/>
  <c r="AC64" i="19"/>
  <c r="AB64" i="19"/>
  <c r="AE63" i="19"/>
  <c r="AD63" i="19"/>
  <c r="AC63" i="19"/>
  <c r="AB63" i="19"/>
  <c r="AE62" i="19"/>
  <c r="AD62" i="19"/>
  <c r="AC62" i="19"/>
  <c r="AB62" i="19"/>
  <c r="AE61" i="19"/>
  <c r="AD61" i="19"/>
  <c r="AC61" i="19"/>
  <c r="AB61" i="19"/>
  <c r="AE60" i="19"/>
  <c r="AD60" i="19"/>
  <c r="AC60" i="19"/>
  <c r="AB60" i="19"/>
  <c r="AE59" i="19"/>
  <c r="AD59" i="19"/>
  <c r="AC59" i="19"/>
  <c r="AB59" i="19"/>
  <c r="AE58" i="19"/>
  <c r="AD58" i="19"/>
  <c r="AC58" i="19"/>
  <c r="AB58" i="19"/>
  <c r="AE57" i="19"/>
  <c r="AD57" i="19"/>
  <c r="AC57" i="19"/>
  <c r="AB57" i="19"/>
  <c r="AE56" i="19"/>
  <c r="AD56" i="19"/>
  <c r="AC56" i="19"/>
  <c r="AB56" i="19"/>
  <c r="AE55" i="19"/>
  <c r="AD55" i="19"/>
  <c r="AC55" i="19"/>
  <c r="AB55" i="19"/>
  <c r="AE54" i="19"/>
  <c r="AD54" i="19"/>
  <c r="AC54" i="19"/>
  <c r="AB54" i="19"/>
  <c r="AE53" i="19"/>
  <c r="AD53" i="19"/>
  <c r="AC53" i="19"/>
  <c r="AB53" i="19"/>
  <c r="AE52" i="19"/>
  <c r="AD52" i="19"/>
  <c r="AC52" i="19"/>
  <c r="AB52" i="19"/>
  <c r="AE50" i="19"/>
  <c r="AD50" i="19"/>
  <c r="AC50" i="19"/>
  <c r="AB50" i="19"/>
  <c r="AE49" i="19"/>
  <c r="AD49" i="19"/>
  <c r="AC49" i="19"/>
  <c r="AB49" i="19"/>
  <c r="AE48" i="19"/>
  <c r="AD48" i="19"/>
  <c r="AC48" i="19"/>
  <c r="AB48" i="19"/>
  <c r="AE47" i="19"/>
  <c r="AD47" i="19"/>
  <c r="AC47" i="19"/>
  <c r="AB47" i="19"/>
  <c r="AE46" i="19"/>
  <c r="AD46" i="19"/>
  <c r="AC46" i="19"/>
  <c r="AB46" i="19"/>
  <c r="AE45" i="19"/>
  <c r="AD45" i="19"/>
  <c r="AC45" i="19"/>
  <c r="AB45" i="19"/>
  <c r="AE44" i="19"/>
  <c r="AD44" i="19"/>
  <c r="AC44" i="19"/>
  <c r="AB44" i="19"/>
  <c r="AE43" i="19"/>
  <c r="AD43" i="19"/>
  <c r="AC43" i="19"/>
  <c r="AB43" i="19"/>
  <c r="AE42" i="19"/>
  <c r="AD42" i="19"/>
  <c r="AC42" i="19"/>
  <c r="AB42" i="19"/>
  <c r="AE41" i="19"/>
  <c r="AD41" i="19"/>
  <c r="AC41" i="19"/>
  <c r="AB41" i="19"/>
  <c r="AE40" i="19"/>
  <c r="AD40" i="19"/>
  <c r="AC40" i="19"/>
  <c r="AB40" i="19"/>
  <c r="AE39" i="19"/>
  <c r="AD39" i="19"/>
  <c r="AC39" i="19"/>
  <c r="AB39" i="19"/>
  <c r="AE38" i="19"/>
  <c r="AD38" i="19"/>
  <c r="AC38" i="19"/>
  <c r="AB38" i="19"/>
  <c r="AE37" i="19"/>
  <c r="AD37" i="19"/>
  <c r="AC37" i="19"/>
  <c r="AB37" i="19"/>
  <c r="AE36" i="19"/>
  <c r="AD36" i="19"/>
  <c r="AC36" i="19"/>
  <c r="AB36" i="19"/>
  <c r="AE35" i="19"/>
  <c r="AD35" i="19"/>
  <c r="AC35" i="19"/>
  <c r="AB35" i="19"/>
  <c r="AE34" i="19"/>
  <c r="AD34" i="19"/>
  <c r="AC34" i="19"/>
  <c r="AB34" i="19"/>
  <c r="AE33" i="19"/>
  <c r="AD33" i="19"/>
  <c r="AC33" i="19"/>
  <c r="AB33" i="19"/>
  <c r="AE32" i="19"/>
  <c r="AD32" i="19"/>
  <c r="AC32" i="19"/>
  <c r="AB32" i="19"/>
  <c r="AE31" i="19"/>
  <c r="AD31" i="19"/>
  <c r="AC31" i="19"/>
  <c r="AB31" i="19"/>
  <c r="AE30" i="19"/>
  <c r="AD30" i="19"/>
  <c r="AC30" i="19"/>
  <c r="AB30" i="19"/>
  <c r="AE29" i="19"/>
  <c r="AD29" i="19"/>
  <c r="AC29" i="19"/>
  <c r="AB29" i="19"/>
  <c r="AE27" i="19"/>
  <c r="AD27" i="19"/>
  <c r="AC27" i="19"/>
  <c r="AB27" i="19"/>
  <c r="AE26" i="19"/>
  <c r="AD26" i="19"/>
  <c r="AC26" i="19"/>
  <c r="AB26" i="19"/>
  <c r="AE25" i="19"/>
  <c r="AD25" i="19"/>
  <c r="AC25" i="19"/>
  <c r="AB25" i="19"/>
  <c r="AE24" i="19"/>
  <c r="AD24" i="19"/>
  <c r="AC24" i="19"/>
  <c r="AB24" i="19"/>
  <c r="AE23" i="19"/>
  <c r="AD23" i="19"/>
  <c r="AC23" i="19"/>
  <c r="AB23" i="19"/>
  <c r="AE22" i="19"/>
  <c r="AD22" i="19"/>
  <c r="AC22" i="19"/>
  <c r="AB22" i="19"/>
  <c r="AE21" i="19"/>
  <c r="AD21" i="19"/>
  <c r="AC21" i="19"/>
  <c r="AB21" i="19"/>
  <c r="AE20" i="19"/>
  <c r="AD20" i="19"/>
  <c r="AC20" i="19"/>
  <c r="AB20" i="19"/>
  <c r="AE19" i="19"/>
  <c r="AD19" i="19"/>
  <c r="AC19" i="19"/>
  <c r="AB19" i="19"/>
  <c r="AE18" i="19"/>
  <c r="AD18" i="19"/>
  <c r="AC18" i="19"/>
  <c r="AB18" i="19"/>
  <c r="AE17" i="19"/>
  <c r="AD17" i="19"/>
  <c r="AC17" i="19"/>
  <c r="AB17" i="19"/>
  <c r="AE16" i="19"/>
  <c r="AD16" i="19"/>
  <c r="AC16" i="19"/>
  <c r="AB16" i="19"/>
  <c r="AE15" i="19"/>
  <c r="AD15" i="19"/>
  <c r="AC15" i="19"/>
  <c r="AB15" i="19"/>
  <c r="AE14" i="19"/>
  <c r="AD14" i="19"/>
  <c r="AC14" i="19"/>
  <c r="AB14" i="19"/>
  <c r="AE70" i="1"/>
  <c r="AD70" i="1"/>
  <c r="AC70" i="1"/>
  <c r="AB70" i="1"/>
  <c r="AE69" i="1"/>
  <c r="AD69" i="1"/>
  <c r="AC69" i="1"/>
  <c r="AB69" i="1"/>
  <c r="AE68" i="1"/>
  <c r="AD68" i="1"/>
  <c r="AC68" i="1"/>
  <c r="AB68" i="1"/>
  <c r="AE67" i="1"/>
  <c r="AD67" i="1"/>
  <c r="AC67" i="1"/>
  <c r="AB67" i="1"/>
  <c r="AE66" i="1"/>
  <c r="AD66" i="1"/>
  <c r="AC66" i="1"/>
  <c r="AB66" i="1"/>
  <c r="AE65" i="1"/>
  <c r="AD65" i="1"/>
  <c r="AC65" i="1"/>
  <c r="AB65" i="1"/>
  <c r="AE64" i="1"/>
  <c r="AD64" i="1"/>
  <c r="AC64" i="1"/>
  <c r="AB64" i="1"/>
  <c r="AE63" i="1"/>
  <c r="AD63" i="1"/>
  <c r="AC63" i="1"/>
  <c r="AB63" i="1"/>
  <c r="AE62" i="1"/>
  <c r="AD62" i="1"/>
  <c r="AC62" i="1"/>
  <c r="AB62" i="1"/>
  <c r="AE61" i="1"/>
  <c r="AD61" i="1"/>
  <c r="AC61" i="1"/>
  <c r="AB61" i="1"/>
  <c r="AE60" i="1"/>
  <c r="AD60" i="1"/>
  <c r="AC60" i="1"/>
  <c r="AB60" i="1"/>
  <c r="AE59" i="1"/>
  <c r="AD59" i="1"/>
  <c r="AC59" i="1"/>
  <c r="AB59" i="1"/>
  <c r="AE58" i="1"/>
  <c r="AD58" i="1"/>
  <c r="AC58" i="1"/>
  <c r="AB58" i="1"/>
  <c r="AE57" i="1"/>
  <c r="AD57" i="1"/>
  <c r="AC57" i="1"/>
  <c r="AB57" i="1"/>
  <c r="AE56" i="1"/>
  <c r="AD56" i="1"/>
  <c r="AC56" i="1"/>
  <c r="AB56" i="1"/>
  <c r="AE55" i="1"/>
  <c r="AD55" i="1"/>
  <c r="AC55" i="1"/>
  <c r="AB55" i="1"/>
  <c r="AE54" i="1"/>
  <c r="AD54" i="1"/>
  <c r="AC54" i="1"/>
  <c r="AB54" i="1"/>
  <c r="AE53" i="1"/>
  <c r="AD53" i="1"/>
  <c r="AC53" i="1"/>
  <c r="AB53" i="1"/>
  <c r="AE52" i="1"/>
  <c r="AD52" i="1"/>
  <c r="AC52" i="1"/>
  <c r="AB52" i="1"/>
  <c r="AE50" i="1"/>
  <c r="AD50" i="1"/>
  <c r="AC50" i="1"/>
  <c r="AB50" i="1"/>
  <c r="AE49" i="1"/>
  <c r="AD49" i="1"/>
  <c r="AC49" i="1"/>
  <c r="AB49" i="1"/>
  <c r="AE48" i="1"/>
  <c r="AD48" i="1"/>
  <c r="AC48" i="1"/>
  <c r="AB48" i="1"/>
  <c r="AE47" i="1"/>
  <c r="AD47" i="1"/>
  <c r="AC47" i="1"/>
  <c r="AB47" i="1"/>
  <c r="AE46" i="1"/>
  <c r="AD46" i="1"/>
  <c r="AC46" i="1"/>
  <c r="AB46" i="1"/>
  <c r="AE45" i="1"/>
  <c r="AD45" i="1"/>
  <c r="AC45" i="1"/>
  <c r="AB45" i="1"/>
  <c r="AE44" i="1"/>
  <c r="AD44" i="1"/>
  <c r="AC44" i="1"/>
  <c r="AB44" i="1"/>
  <c r="AE43" i="1"/>
  <c r="AD43" i="1"/>
  <c r="AC43" i="1"/>
  <c r="AB43" i="1"/>
  <c r="AE42" i="1"/>
  <c r="AD42" i="1"/>
  <c r="AC42" i="1"/>
  <c r="AB42" i="1"/>
  <c r="AE41" i="1"/>
  <c r="AD41" i="1"/>
  <c r="AC41" i="1"/>
  <c r="AB41" i="1"/>
  <c r="AE40" i="1"/>
  <c r="AD40" i="1"/>
  <c r="AC40" i="1"/>
  <c r="AB40" i="1"/>
  <c r="AE39" i="1"/>
  <c r="AD39" i="1"/>
  <c r="AC39" i="1"/>
  <c r="AB39" i="1"/>
  <c r="AE38" i="1"/>
  <c r="AD38" i="1"/>
  <c r="AC38" i="1"/>
  <c r="AB38" i="1"/>
  <c r="AE37" i="1"/>
  <c r="AD37" i="1"/>
  <c r="AC37" i="1"/>
  <c r="AB37" i="1"/>
  <c r="AE36" i="1"/>
  <c r="AD36" i="1"/>
  <c r="AC36" i="1"/>
  <c r="AB36" i="1"/>
  <c r="AE35" i="1"/>
  <c r="AD35" i="1"/>
  <c r="AC35" i="1"/>
  <c r="AB35" i="1"/>
  <c r="AE34" i="1"/>
  <c r="AD34" i="1"/>
  <c r="AC34" i="1"/>
  <c r="AB34" i="1"/>
  <c r="AE33" i="1"/>
  <c r="AD33" i="1"/>
  <c r="AC33" i="1"/>
  <c r="AB33" i="1"/>
  <c r="AE32" i="1"/>
  <c r="AD32" i="1"/>
  <c r="AC32" i="1"/>
  <c r="AB32" i="1"/>
  <c r="AE31" i="1"/>
  <c r="AD31" i="1"/>
  <c r="AC31" i="1"/>
  <c r="AB31" i="1"/>
  <c r="AE30" i="1"/>
  <c r="AD30" i="1"/>
  <c r="AC30" i="1"/>
  <c r="AB30" i="1"/>
  <c r="AE29" i="1"/>
  <c r="AD29" i="1"/>
  <c r="AC29" i="1"/>
  <c r="AB29" i="1"/>
  <c r="AE27" i="1"/>
  <c r="AD27" i="1"/>
  <c r="AC27" i="1"/>
  <c r="AB27" i="1"/>
  <c r="AE26" i="1"/>
  <c r="AD26" i="1"/>
  <c r="AC26" i="1"/>
  <c r="AB26" i="1"/>
  <c r="AE25" i="1"/>
  <c r="AD25" i="1"/>
  <c r="AC25" i="1"/>
  <c r="AB25" i="1"/>
  <c r="AE24" i="1"/>
  <c r="AD24" i="1"/>
  <c r="AC24" i="1"/>
  <c r="AB24" i="1"/>
  <c r="AE23" i="1"/>
  <c r="AD23" i="1"/>
  <c r="AC23" i="1"/>
  <c r="AB23" i="1"/>
  <c r="AE22" i="1"/>
  <c r="AD22" i="1"/>
  <c r="AC22" i="1"/>
  <c r="AB22" i="1"/>
  <c r="AE21" i="1"/>
  <c r="AD21" i="1"/>
  <c r="AC21" i="1"/>
  <c r="AB21" i="1"/>
  <c r="AE20" i="1"/>
  <c r="AD20" i="1"/>
  <c r="AC20" i="1"/>
  <c r="AB20" i="1"/>
  <c r="AE19" i="1"/>
  <c r="AD19" i="1"/>
  <c r="AC19" i="1"/>
  <c r="AB19" i="1"/>
  <c r="AE18" i="1"/>
  <c r="AD18" i="1"/>
  <c r="AC18" i="1"/>
  <c r="AB18" i="1"/>
  <c r="AE17" i="1"/>
  <c r="AD17" i="1"/>
  <c r="AC17" i="1"/>
  <c r="AB17" i="1"/>
  <c r="AE16" i="1"/>
  <c r="AD16" i="1"/>
  <c r="AC16" i="1"/>
  <c r="AB16" i="1"/>
  <c r="AE15" i="1"/>
  <c r="AD15" i="1"/>
  <c r="AC15" i="1"/>
  <c r="AB15" i="1"/>
  <c r="AE14" i="1"/>
  <c r="AD14" i="1"/>
  <c r="AC14" i="1"/>
  <c r="AB14" i="1"/>
  <c r="AB13" i="1"/>
  <c r="AB12" i="1"/>
  <c r="AE13" i="1"/>
  <c r="AD13" i="1"/>
  <c r="AC13" i="1"/>
  <c r="AE12" i="1"/>
  <c r="AD12" i="1"/>
  <c r="AC12" i="1"/>
  <c r="P115" i="19" l="1"/>
  <c r="P116" i="19"/>
  <c r="P117" i="19"/>
  <c r="P118" i="19"/>
  <c r="J115" i="1"/>
  <c r="J116" i="1"/>
  <c r="P115" i="1"/>
  <c r="P116" i="1"/>
  <c r="P117" i="1"/>
  <c r="P118" i="1"/>
  <c r="V116" i="19"/>
  <c r="V117" i="19"/>
  <c r="V118" i="19"/>
  <c r="V115" i="19"/>
  <c r="V115" i="1"/>
  <c r="V116" i="1"/>
  <c r="V117" i="1"/>
  <c r="V118" i="1"/>
  <c r="AF14" i="1"/>
  <c r="AF29" i="1"/>
  <c r="AF30" i="1"/>
  <c r="AF31" i="1"/>
  <c r="AF32" i="1"/>
  <c r="AF33" i="1"/>
  <c r="AF34" i="1"/>
  <c r="AF35" i="1"/>
  <c r="AF36" i="1"/>
  <c r="AF37" i="1"/>
  <c r="AF38" i="1"/>
  <c r="AF39" i="1"/>
  <c r="AF40" i="1"/>
  <c r="AF41" i="1"/>
  <c r="AF42" i="1"/>
  <c r="AF43" i="1"/>
  <c r="AF44" i="1"/>
  <c r="AF45" i="1"/>
  <c r="AF46" i="1"/>
  <c r="AF47" i="1"/>
  <c r="AF48" i="1"/>
  <c r="AF49" i="1"/>
  <c r="AF50" i="1"/>
  <c r="AF52" i="1"/>
  <c r="AF53" i="1"/>
  <c r="AF54" i="1"/>
  <c r="AF55" i="1"/>
  <c r="AF56" i="1"/>
  <c r="AF57" i="1"/>
  <c r="AF58" i="1"/>
  <c r="AF59" i="1"/>
  <c r="AF60" i="1"/>
  <c r="AF61" i="1"/>
  <c r="AF62" i="1"/>
  <c r="AF63" i="1"/>
  <c r="AF64" i="1"/>
  <c r="AF65" i="1"/>
  <c r="AF66" i="1"/>
  <c r="AF67" i="1"/>
  <c r="AF68" i="1"/>
  <c r="AF69" i="1"/>
  <c r="AF70" i="1"/>
  <c r="AF29" i="19"/>
  <c r="AF30" i="19"/>
  <c r="AF31" i="19"/>
  <c r="AF32" i="19"/>
  <c r="AF33" i="19"/>
  <c r="AF34" i="19"/>
  <c r="AF35" i="19"/>
  <c r="AF36" i="19"/>
  <c r="AF37" i="19"/>
  <c r="AF38" i="19"/>
  <c r="AF39" i="19"/>
  <c r="AF12" i="1"/>
  <c r="AF13" i="1"/>
  <c r="AF40" i="19"/>
  <c r="AF41" i="19"/>
  <c r="AF42" i="19"/>
  <c r="AF43" i="19"/>
  <c r="AF44" i="19"/>
  <c r="AF45" i="19"/>
  <c r="AF46" i="19"/>
  <c r="AF47" i="19"/>
  <c r="AF48" i="19"/>
  <c r="AF49" i="19"/>
  <c r="AF50" i="19"/>
  <c r="AF52" i="19"/>
  <c r="AF53" i="19"/>
  <c r="AF54" i="19"/>
  <c r="AF55" i="19"/>
  <c r="AF56" i="19"/>
  <c r="AF57" i="19"/>
  <c r="AF58" i="19"/>
  <c r="AF59" i="19"/>
  <c r="AF60" i="19"/>
  <c r="AF61" i="19"/>
  <c r="AF62" i="19"/>
  <c r="AF63" i="19"/>
  <c r="AF64" i="19"/>
  <c r="AF65" i="19"/>
  <c r="AF66" i="19"/>
  <c r="AF67" i="19"/>
  <c r="AF68" i="19"/>
  <c r="AF69" i="19"/>
  <c r="AF70" i="19"/>
  <c r="J118" i="1"/>
  <c r="J117" i="1"/>
  <c r="J117" i="19"/>
  <c r="J116" i="19"/>
  <c r="J118" i="19"/>
  <c r="J115" i="19"/>
  <c r="B53" i="21"/>
  <c r="B5" i="21"/>
  <c r="D2" i="20"/>
  <c r="D7" i="19"/>
  <c r="E59" i="21"/>
  <c r="E50" i="21"/>
  <c r="E49" i="21"/>
  <c r="E48" i="21"/>
  <c r="E47" i="21"/>
  <c r="E46" i="21"/>
  <c r="E45" i="21"/>
  <c r="E44" i="21"/>
  <c r="E43" i="21"/>
  <c r="E42" i="21"/>
  <c r="D42" i="21"/>
  <c r="C42" i="21"/>
  <c r="E41" i="21"/>
  <c r="E40" i="21"/>
  <c r="D40" i="21"/>
  <c r="C40" i="21"/>
  <c r="E39" i="21"/>
  <c r="E38" i="21"/>
  <c r="D38" i="21"/>
  <c r="C38" i="21"/>
  <c r="B38" i="21"/>
  <c r="E36" i="21"/>
  <c r="E35" i="21"/>
  <c r="E34" i="21"/>
  <c r="E33" i="21"/>
  <c r="D33" i="21"/>
  <c r="C33" i="21"/>
  <c r="E32" i="21"/>
  <c r="E31" i="21"/>
  <c r="D31" i="21"/>
  <c r="E30" i="21"/>
  <c r="E29" i="21"/>
  <c r="E28" i="21"/>
  <c r="E27" i="21"/>
  <c r="E26" i="21"/>
  <c r="E25" i="21"/>
  <c r="E24" i="21"/>
  <c r="D24" i="21"/>
  <c r="C24" i="21"/>
  <c r="B24" i="21"/>
  <c r="E22" i="21"/>
  <c r="E21" i="21"/>
  <c r="D21" i="21"/>
  <c r="E20" i="21"/>
  <c r="E19" i="21"/>
  <c r="E18" i="21"/>
  <c r="D18" i="21"/>
  <c r="E17" i="21"/>
  <c r="E16" i="21"/>
  <c r="E15" i="21"/>
  <c r="E14" i="21"/>
  <c r="E13" i="21"/>
  <c r="E12" i="21"/>
  <c r="D12" i="21"/>
  <c r="C12" i="21"/>
  <c r="B12" i="21"/>
  <c r="C9" i="21"/>
  <c r="E17" i="20"/>
  <c r="D17" i="20"/>
  <c r="C17" i="20"/>
  <c r="E16" i="20"/>
  <c r="D16" i="20"/>
  <c r="C16" i="20"/>
  <c r="E15" i="20"/>
  <c r="D15" i="20"/>
  <c r="C15" i="20"/>
  <c r="E14" i="20"/>
  <c r="D14" i="20"/>
  <c r="C14" i="20"/>
  <c r="E13" i="20"/>
  <c r="D13" i="20"/>
  <c r="C13" i="20"/>
  <c r="E12" i="20"/>
  <c r="D12" i="20"/>
  <c r="C12" i="20"/>
  <c r="E11" i="20"/>
  <c r="D11" i="20"/>
  <c r="C11" i="20"/>
  <c r="E10" i="20"/>
  <c r="D10" i="20"/>
  <c r="C10" i="20"/>
  <c r="E9" i="20"/>
  <c r="D9" i="20"/>
  <c r="C9" i="20"/>
  <c r="D5" i="20"/>
  <c r="D4" i="20"/>
  <c r="D3" i="20"/>
  <c r="V105" i="19"/>
  <c r="U105" i="19"/>
  <c r="T105" i="19"/>
  <c r="S105" i="19"/>
  <c r="R105" i="19"/>
  <c r="Q105" i="19"/>
  <c r="P105" i="19"/>
  <c r="O105" i="19"/>
  <c r="N105" i="19"/>
  <c r="M105" i="19"/>
  <c r="L105" i="19"/>
  <c r="K105" i="19"/>
  <c r="J105" i="19"/>
  <c r="I105" i="19"/>
  <c r="H105" i="19"/>
  <c r="G105" i="19"/>
  <c r="V104" i="19"/>
  <c r="U104" i="19"/>
  <c r="T104" i="19"/>
  <c r="S104" i="19"/>
  <c r="R104" i="19"/>
  <c r="Q104" i="19"/>
  <c r="P104" i="19"/>
  <c r="O104" i="19"/>
  <c r="N104" i="19"/>
  <c r="M104" i="19"/>
  <c r="L104" i="19"/>
  <c r="K104" i="19"/>
  <c r="J104" i="19"/>
  <c r="I104" i="19"/>
  <c r="H104" i="19"/>
  <c r="G104" i="19"/>
  <c r="V103" i="19"/>
  <c r="U103" i="19"/>
  <c r="T103" i="19"/>
  <c r="S103" i="19"/>
  <c r="R103" i="19"/>
  <c r="Q103" i="19"/>
  <c r="P103" i="19"/>
  <c r="O103" i="19"/>
  <c r="N103" i="19"/>
  <c r="M103" i="19"/>
  <c r="L103" i="19"/>
  <c r="K103" i="19"/>
  <c r="J103" i="19"/>
  <c r="I103" i="19"/>
  <c r="H103" i="19"/>
  <c r="G103" i="19"/>
  <c r="V102" i="19"/>
  <c r="U102" i="19"/>
  <c r="T102" i="19"/>
  <c r="S102" i="19"/>
  <c r="R102" i="19"/>
  <c r="Q102" i="19"/>
  <c r="P102" i="19"/>
  <c r="O102" i="19"/>
  <c r="N102" i="19"/>
  <c r="M102" i="19"/>
  <c r="L102" i="19"/>
  <c r="K102" i="19"/>
  <c r="J102" i="19"/>
  <c r="I102" i="19"/>
  <c r="H102" i="19"/>
  <c r="G102" i="19"/>
  <c r="V95" i="19"/>
  <c r="U95" i="19"/>
  <c r="T95" i="19"/>
  <c r="S95" i="19"/>
  <c r="R95" i="19"/>
  <c r="Q95" i="19"/>
  <c r="P95" i="19"/>
  <c r="O95" i="19"/>
  <c r="N95" i="19"/>
  <c r="M95" i="19"/>
  <c r="L95" i="19"/>
  <c r="K95" i="19"/>
  <c r="J95" i="19"/>
  <c r="I95" i="19"/>
  <c r="H95" i="19"/>
  <c r="G95" i="19"/>
  <c r="V94" i="19"/>
  <c r="U94" i="19"/>
  <c r="T94" i="19"/>
  <c r="S94" i="19"/>
  <c r="R94" i="19"/>
  <c r="Q94" i="19"/>
  <c r="P94" i="19"/>
  <c r="O94" i="19"/>
  <c r="N94" i="19"/>
  <c r="M94" i="19"/>
  <c r="L94" i="19"/>
  <c r="K94" i="19"/>
  <c r="J94" i="19"/>
  <c r="I94" i="19"/>
  <c r="H94" i="19"/>
  <c r="G94" i="19"/>
  <c r="V93" i="19"/>
  <c r="U93" i="19"/>
  <c r="T93" i="19"/>
  <c r="S93" i="19"/>
  <c r="R93" i="19"/>
  <c r="Q93" i="19"/>
  <c r="P93" i="19"/>
  <c r="O93" i="19"/>
  <c r="N93" i="19"/>
  <c r="M93" i="19"/>
  <c r="L93" i="19"/>
  <c r="K93" i="19"/>
  <c r="J93" i="19"/>
  <c r="I93" i="19"/>
  <c r="H93" i="19"/>
  <c r="G93" i="19"/>
  <c r="V92" i="19"/>
  <c r="U92" i="19"/>
  <c r="T92" i="19"/>
  <c r="S92" i="19"/>
  <c r="R92" i="19"/>
  <c r="Q92" i="19"/>
  <c r="P92" i="19"/>
  <c r="O92" i="19"/>
  <c r="N92" i="19"/>
  <c r="M92" i="19"/>
  <c r="L92" i="19"/>
  <c r="K92" i="19"/>
  <c r="J92" i="19"/>
  <c r="I92" i="19"/>
  <c r="H92" i="19"/>
  <c r="G92" i="19"/>
  <c r="V85" i="19"/>
  <c r="U85" i="19"/>
  <c r="T85" i="19"/>
  <c r="S85" i="19"/>
  <c r="R85" i="19"/>
  <c r="Q85" i="19"/>
  <c r="P85" i="19"/>
  <c r="O85" i="19"/>
  <c r="N85" i="19"/>
  <c r="M85" i="19"/>
  <c r="L85" i="19"/>
  <c r="K85" i="19"/>
  <c r="J85" i="19"/>
  <c r="I85" i="19"/>
  <c r="H85" i="19"/>
  <c r="G85" i="19"/>
  <c r="V84" i="19"/>
  <c r="U84" i="19"/>
  <c r="T84" i="19"/>
  <c r="S84" i="19"/>
  <c r="R84" i="19"/>
  <c r="Q84" i="19"/>
  <c r="P84" i="19"/>
  <c r="O84" i="19"/>
  <c r="N84" i="19"/>
  <c r="M84" i="19"/>
  <c r="L84" i="19"/>
  <c r="K84" i="19"/>
  <c r="J84" i="19"/>
  <c r="I84" i="19"/>
  <c r="H84" i="19"/>
  <c r="G84" i="19"/>
  <c r="V83" i="19"/>
  <c r="U83" i="19"/>
  <c r="T83" i="19"/>
  <c r="S83" i="19"/>
  <c r="R83" i="19"/>
  <c r="Q83" i="19"/>
  <c r="P83" i="19"/>
  <c r="O83" i="19"/>
  <c r="N83" i="19"/>
  <c r="M83" i="19"/>
  <c r="L83" i="19"/>
  <c r="K83" i="19"/>
  <c r="J83" i="19"/>
  <c r="I83" i="19"/>
  <c r="H83" i="19"/>
  <c r="G83" i="19"/>
  <c r="V82" i="19"/>
  <c r="U82" i="19"/>
  <c r="T82" i="19"/>
  <c r="S82" i="19"/>
  <c r="R82" i="19"/>
  <c r="Q82" i="19"/>
  <c r="P82" i="19"/>
  <c r="O82" i="19"/>
  <c r="N82" i="19"/>
  <c r="M82" i="19"/>
  <c r="L82" i="19"/>
  <c r="K82" i="19"/>
  <c r="J82" i="19"/>
  <c r="I82" i="19"/>
  <c r="H82" i="19"/>
  <c r="G82" i="19"/>
  <c r="V75" i="19"/>
  <c r="U75" i="19"/>
  <c r="T75" i="19"/>
  <c r="S75" i="19"/>
  <c r="R75" i="19"/>
  <c r="Q75" i="19"/>
  <c r="P75" i="19"/>
  <c r="O75" i="19"/>
  <c r="N75" i="19"/>
  <c r="M75" i="19"/>
  <c r="L75" i="19"/>
  <c r="K75" i="19"/>
  <c r="J75" i="19"/>
  <c r="I75" i="19"/>
  <c r="H75" i="19"/>
  <c r="G75" i="19"/>
  <c r="V74" i="19"/>
  <c r="U74" i="19"/>
  <c r="T74" i="19"/>
  <c r="S74" i="19"/>
  <c r="R74" i="19"/>
  <c r="Q74" i="19"/>
  <c r="P74" i="19"/>
  <c r="O74" i="19"/>
  <c r="N74" i="19"/>
  <c r="M74" i="19"/>
  <c r="L74" i="19"/>
  <c r="K74" i="19"/>
  <c r="J74" i="19"/>
  <c r="I74" i="19"/>
  <c r="H74" i="19"/>
  <c r="G74" i="19"/>
  <c r="V73" i="19"/>
  <c r="U73" i="19"/>
  <c r="T73" i="19"/>
  <c r="S73" i="19"/>
  <c r="R73" i="19"/>
  <c r="Q73" i="19"/>
  <c r="P73" i="19"/>
  <c r="O73" i="19"/>
  <c r="N73" i="19"/>
  <c r="M73" i="19"/>
  <c r="L73" i="19"/>
  <c r="K73" i="19"/>
  <c r="J73" i="19"/>
  <c r="I73" i="19"/>
  <c r="H73" i="19"/>
  <c r="G73" i="19"/>
  <c r="V72" i="19"/>
  <c r="U72" i="19"/>
  <c r="T72" i="19"/>
  <c r="S72" i="19"/>
  <c r="R72" i="19"/>
  <c r="Q72" i="19"/>
  <c r="P72" i="19"/>
  <c r="O72" i="19"/>
  <c r="N72" i="19"/>
  <c r="M72" i="19"/>
  <c r="L72" i="19"/>
  <c r="K72" i="19"/>
  <c r="J72" i="19"/>
  <c r="I72" i="19"/>
  <c r="H72" i="19"/>
  <c r="G72" i="19"/>
  <c r="Z70" i="19"/>
  <c r="Y70" i="19"/>
  <c r="X70" i="19"/>
  <c r="W70" i="19"/>
  <c r="F70" i="19"/>
  <c r="Z69" i="19"/>
  <c r="Y69" i="19"/>
  <c r="X69" i="19"/>
  <c r="W69" i="19"/>
  <c r="F69" i="19"/>
  <c r="Z68" i="19"/>
  <c r="Y68" i="19"/>
  <c r="X68" i="19"/>
  <c r="W68" i="19"/>
  <c r="F68" i="19"/>
  <c r="Z67" i="19"/>
  <c r="Y67" i="19"/>
  <c r="X67" i="19"/>
  <c r="W67" i="19"/>
  <c r="F67" i="19"/>
  <c r="Z66" i="19"/>
  <c r="Y66" i="19"/>
  <c r="X66" i="19"/>
  <c r="W66" i="19"/>
  <c r="F66" i="19"/>
  <c r="Z65" i="19"/>
  <c r="Y65" i="19"/>
  <c r="X65" i="19"/>
  <c r="W65" i="19"/>
  <c r="F65" i="19"/>
  <c r="Z64" i="19"/>
  <c r="Y64" i="19"/>
  <c r="X64" i="19"/>
  <c r="W64" i="19"/>
  <c r="F64" i="19"/>
  <c r="Z63" i="19"/>
  <c r="Y63" i="19"/>
  <c r="X63" i="19"/>
  <c r="W63" i="19"/>
  <c r="F63" i="19"/>
  <c r="Z62" i="19"/>
  <c r="Y62" i="19"/>
  <c r="X62" i="19"/>
  <c r="W62" i="19"/>
  <c r="F62" i="19"/>
  <c r="Z61" i="19"/>
  <c r="Y61" i="19"/>
  <c r="X61" i="19"/>
  <c r="W61" i="19"/>
  <c r="F61" i="19"/>
  <c r="E61" i="19"/>
  <c r="C61" i="19"/>
  <c r="Z60" i="19"/>
  <c r="Y60" i="19"/>
  <c r="X60" i="19"/>
  <c r="W60" i="19"/>
  <c r="F60" i="19"/>
  <c r="Z59" i="19"/>
  <c r="Y59" i="19"/>
  <c r="X59" i="19"/>
  <c r="W59" i="19"/>
  <c r="F59" i="19"/>
  <c r="Z58" i="19"/>
  <c r="Y58" i="19"/>
  <c r="X58" i="19"/>
  <c r="W58" i="19"/>
  <c r="F58" i="19"/>
  <c r="Z57" i="19"/>
  <c r="Y57" i="19"/>
  <c r="X57" i="19"/>
  <c r="W57" i="19"/>
  <c r="F57" i="19"/>
  <c r="E57" i="19"/>
  <c r="C57" i="19"/>
  <c r="Z56" i="19"/>
  <c r="Y56" i="19"/>
  <c r="X56" i="19"/>
  <c r="W56" i="19"/>
  <c r="F56" i="19"/>
  <c r="Z55" i="19"/>
  <c r="Y55" i="19"/>
  <c r="X55" i="19"/>
  <c r="W55" i="19"/>
  <c r="F55" i="19"/>
  <c r="Z54" i="19"/>
  <c r="Y54" i="19"/>
  <c r="X54" i="19"/>
  <c r="W54" i="19"/>
  <c r="F54" i="19"/>
  <c r="Z53" i="19"/>
  <c r="Y53" i="19"/>
  <c r="X53" i="19"/>
  <c r="W53" i="19"/>
  <c r="F53" i="19"/>
  <c r="Z52" i="19"/>
  <c r="Y52" i="19"/>
  <c r="X52" i="19"/>
  <c r="W52" i="19"/>
  <c r="F52" i="19"/>
  <c r="E52" i="19"/>
  <c r="C52" i="19"/>
  <c r="B52" i="19"/>
  <c r="Z50" i="19"/>
  <c r="Y50" i="19"/>
  <c r="X50" i="19"/>
  <c r="W50" i="19"/>
  <c r="F50" i="19"/>
  <c r="Z49" i="19"/>
  <c r="Y49" i="19"/>
  <c r="X49" i="19"/>
  <c r="W49" i="19"/>
  <c r="F49" i="19"/>
  <c r="Z48" i="19"/>
  <c r="Y48" i="19"/>
  <c r="X48" i="19"/>
  <c r="W48" i="19"/>
  <c r="F48" i="19"/>
  <c r="Z47" i="19"/>
  <c r="Y47" i="19"/>
  <c r="X47" i="19"/>
  <c r="W47" i="19"/>
  <c r="F47" i="19"/>
  <c r="Z46" i="19"/>
  <c r="Y46" i="19"/>
  <c r="X46" i="19"/>
  <c r="W46" i="19"/>
  <c r="F46" i="19"/>
  <c r="Z45" i="19"/>
  <c r="Y45" i="19"/>
  <c r="X45" i="19"/>
  <c r="W45" i="19"/>
  <c r="F45" i="19"/>
  <c r="Z44" i="19"/>
  <c r="Y44" i="19"/>
  <c r="X44" i="19"/>
  <c r="W44" i="19"/>
  <c r="F44" i="19"/>
  <c r="Z43" i="19"/>
  <c r="Y43" i="19"/>
  <c r="X43" i="19"/>
  <c r="W43" i="19"/>
  <c r="F43" i="19"/>
  <c r="E43" i="19"/>
  <c r="C43" i="19"/>
  <c r="Z42" i="19"/>
  <c r="Y42" i="19"/>
  <c r="X42" i="19"/>
  <c r="W42" i="19"/>
  <c r="F42" i="19"/>
  <c r="Z41" i="19"/>
  <c r="Y41" i="19"/>
  <c r="X41" i="19"/>
  <c r="W41" i="19"/>
  <c r="F41" i="19"/>
  <c r="Z40" i="19"/>
  <c r="Y40" i="19"/>
  <c r="X40" i="19"/>
  <c r="W40" i="19"/>
  <c r="F40" i="19"/>
  <c r="Z39" i="19"/>
  <c r="Y39" i="19"/>
  <c r="X39" i="19"/>
  <c r="W39" i="19"/>
  <c r="F39" i="19"/>
  <c r="E39" i="19"/>
  <c r="Z38" i="19"/>
  <c r="Y38" i="19"/>
  <c r="X38" i="19"/>
  <c r="W38" i="19"/>
  <c r="F38" i="19"/>
  <c r="Z37" i="19"/>
  <c r="Y37" i="19"/>
  <c r="X37" i="19"/>
  <c r="W37" i="19"/>
  <c r="F37" i="19"/>
  <c r="Z36" i="19"/>
  <c r="Y36" i="19"/>
  <c r="X36" i="19"/>
  <c r="W36" i="19"/>
  <c r="F36" i="19"/>
  <c r="Z35" i="19"/>
  <c r="Y35" i="19"/>
  <c r="X35" i="19"/>
  <c r="W35" i="19"/>
  <c r="F35" i="19"/>
  <c r="Z34" i="19"/>
  <c r="Y34" i="19"/>
  <c r="X34" i="19"/>
  <c r="W34" i="19"/>
  <c r="F34" i="19"/>
  <c r="Z33" i="19"/>
  <c r="Y33" i="19"/>
  <c r="X33" i="19"/>
  <c r="W33" i="19"/>
  <c r="F33" i="19"/>
  <c r="Z32" i="19"/>
  <c r="Y32" i="19"/>
  <c r="X32" i="19"/>
  <c r="W32" i="19"/>
  <c r="F32" i="19"/>
  <c r="Z31" i="19"/>
  <c r="Y31" i="19"/>
  <c r="X31" i="19"/>
  <c r="W31" i="19"/>
  <c r="F31" i="19"/>
  <c r="Z30" i="19"/>
  <c r="Y30" i="19"/>
  <c r="X30" i="19"/>
  <c r="W30" i="19"/>
  <c r="F30" i="19"/>
  <c r="Z29" i="19"/>
  <c r="Y29" i="19"/>
  <c r="X29" i="19"/>
  <c r="W29" i="19"/>
  <c r="F29" i="19"/>
  <c r="E29" i="19"/>
  <c r="C29" i="19"/>
  <c r="B29" i="19"/>
  <c r="Z27" i="19"/>
  <c r="Y27" i="19"/>
  <c r="X27" i="19"/>
  <c r="W27" i="19"/>
  <c r="Z26" i="19"/>
  <c r="Y26" i="19"/>
  <c r="X26" i="19"/>
  <c r="W26" i="19"/>
  <c r="F26" i="19"/>
  <c r="Z25" i="19"/>
  <c r="Y25" i="19"/>
  <c r="X25" i="19"/>
  <c r="W25" i="19"/>
  <c r="F25" i="19"/>
  <c r="Z24" i="19"/>
  <c r="Y24" i="19"/>
  <c r="X24" i="19"/>
  <c r="W24" i="19"/>
  <c r="F24" i="19"/>
  <c r="E24" i="19"/>
  <c r="Z23" i="19"/>
  <c r="Y23" i="19"/>
  <c r="X23" i="19"/>
  <c r="W23" i="19"/>
  <c r="F23" i="19"/>
  <c r="Z22" i="19"/>
  <c r="Y22" i="19"/>
  <c r="X22" i="19"/>
  <c r="W22" i="19"/>
  <c r="F22" i="19"/>
  <c r="Z21" i="19"/>
  <c r="Y21" i="19"/>
  <c r="X21" i="19"/>
  <c r="W21" i="19"/>
  <c r="F21" i="19"/>
  <c r="Z20" i="19"/>
  <c r="Y20" i="19"/>
  <c r="X20" i="19"/>
  <c r="W20" i="19"/>
  <c r="F20" i="19"/>
  <c r="Z19" i="19"/>
  <c r="Y19" i="19"/>
  <c r="X19" i="19"/>
  <c r="W19" i="19"/>
  <c r="F19" i="19"/>
  <c r="E19" i="19"/>
  <c r="Z18" i="19"/>
  <c r="Y18" i="19"/>
  <c r="X18" i="19"/>
  <c r="W18" i="19"/>
  <c r="F18" i="19"/>
  <c r="Z17" i="19"/>
  <c r="Y17" i="19"/>
  <c r="X17" i="19"/>
  <c r="W17" i="19"/>
  <c r="F17" i="19"/>
  <c r="Z16" i="19"/>
  <c r="Y16" i="19"/>
  <c r="X16" i="19"/>
  <c r="W16" i="19"/>
  <c r="F16" i="19"/>
  <c r="Z15" i="19"/>
  <c r="Y15" i="19"/>
  <c r="X15" i="19"/>
  <c r="W15" i="19"/>
  <c r="F15" i="19"/>
  <c r="Z14" i="19"/>
  <c r="Y14" i="19"/>
  <c r="X14" i="19"/>
  <c r="W14" i="19"/>
  <c r="F14" i="19"/>
  <c r="Z13" i="19"/>
  <c r="Y13" i="19"/>
  <c r="X13" i="19"/>
  <c r="W13" i="19"/>
  <c r="F13" i="19"/>
  <c r="Z12" i="19"/>
  <c r="Y12" i="19"/>
  <c r="X12" i="19"/>
  <c r="W12" i="19"/>
  <c r="F12" i="19"/>
  <c r="E12" i="19"/>
  <c r="C12" i="19"/>
  <c r="B12" i="19"/>
  <c r="D10" i="19"/>
  <c r="D9" i="19"/>
  <c r="D8" i="19"/>
  <c r="O3" i="19"/>
  <c r="N3" i="19"/>
  <c r="M3" i="19"/>
  <c r="L3" i="19"/>
  <c r="K3" i="19"/>
  <c r="J3" i="19"/>
  <c r="I3" i="19"/>
  <c r="H3" i="19"/>
  <c r="G3" i="19"/>
  <c r="F2" i="19"/>
  <c r="G14" i="21" l="1"/>
  <c r="G30" i="21"/>
  <c r="G49" i="21"/>
  <c r="G15" i="21"/>
  <c r="G18" i="21"/>
  <c r="G27" i="21"/>
  <c r="G36" i="21"/>
  <c r="G38" i="21"/>
  <c r="G40" i="21"/>
  <c r="G42" i="21"/>
  <c r="G46" i="21"/>
  <c r="G50" i="21"/>
  <c r="G26" i="21"/>
  <c r="G35" i="21"/>
  <c r="G45" i="21"/>
  <c r="G21" i="21"/>
  <c r="G12" i="21"/>
  <c r="G16" i="21"/>
  <c r="G19" i="21"/>
  <c r="G22" i="21"/>
  <c r="G24" i="21"/>
  <c r="G28" i="21"/>
  <c r="G31" i="21"/>
  <c r="G33" i="21"/>
  <c r="G41" i="21"/>
  <c r="G47" i="21"/>
  <c r="G13" i="21"/>
  <c r="G17" i="21"/>
  <c r="G20" i="21"/>
  <c r="G25" i="21"/>
  <c r="G29" i="21"/>
  <c r="G32" i="21"/>
  <c r="G34" i="21"/>
  <c r="G44" i="21"/>
  <c r="G48" i="21"/>
  <c r="G39" i="21"/>
  <c r="G43" i="21"/>
  <c r="AF13" i="19"/>
  <c r="E60" i="3"/>
  <c r="B5" i="3"/>
  <c r="B54" i="3"/>
  <c r="E47" i="3"/>
  <c r="E48" i="3"/>
  <c r="E49" i="3"/>
  <c r="E50" i="3"/>
  <c r="E51" i="3"/>
  <c r="E46" i="3"/>
  <c r="E44" i="3"/>
  <c r="E45" i="3"/>
  <c r="E43" i="3"/>
  <c r="E42" i="3"/>
  <c r="E41" i="3"/>
  <c r="E40" i="3"/>
  <c r="E39" i="3"/>
  <c r="E37" i="3"/>
  <c r="E36" i="3"/>
  <c r="E35" i="3"/>
  <c r="E34" i="3"/>
  <c r="F63" i="16"/>
  <c r="E33" i="3"/>
  <c r="E32" i="3"/>
  <c r="E28" i="3"/>
  <c r="E29" i="3"/>
  <c r="E30" i="3"/>
  <c r="E31" i="3"/>
  <c r="E27" i="3"/>
  <c r="E26" i="3"/>
  <c r="E25" i="3"/>
  <c r="E23" i="3"/>
  <c r="E22" i="3"/>
  <c r="E21" i="3"/>
  <c r="E20" i="3"/>
  <c r="E19" i="3"/>
  <c r="E18" i="3"/>
  <c r="E17" i="3"/>
  <c r="E16" i="3"/>
  <c r="E15" i="3"/>
  <c r="E14" i="3"/>
  <c r="E13" i="3"/>
  <c r="D43" i="3"/>
  <c r="D41" i="3"/>
  <c r="D39" i="3"/>
  <c r="C43" i="3"/>
  <c r="C41" i="3"/>
  <c r="C39" i="3"/>
  <c r="D34" i="3"/>
  <c r="D32" i="3"/>
  <c r="D25" i="3"/>
  <c r="C34" i="3"/>
  <c r="C25" i="3"/>
  <c r="D22" i="3"/>
  <c r="D19" i="3"/>
  <c r="D13" i="3"/>
  <c r="F61" i="1"/>
  <c r="F62" i="1"/>
  <c r="F63" i="1"/>
  <c r="F64" i="1"/>
  <c r="F65" i="1"/>
  <c r="F66" i="1"/>
  <c r="F67" i="1"/>
  <c r="F68" i="1"/>
  <c r="F69" i="1"/>
  <c r="F70" i="1"/>
  <c r="F55" i="1"/>
  <c r="F56" i="1"/>
  <c r="F57" i="1"/>
  <c r="F58" i="1"/>
  <c r="F59" i="1"/>
  <c r="F60" i="1"/>
  <c r="F54" i="1"/>
  <c r="F53" i="1"/>
  <c r="F52" i="1"/>
  <c r="F41" i="1"/>
  <c r="G42" i="3" l="1"/>
  <c r="G46" i="3"/>
  <c r="G48" i="3"/>
  <c r="G39" i="3"/>
  <c r="G43" i="3"/>
  <c r="G51" i="3"/>
  <c r="G47" i="3"/>
  <c r="G40" i="3"/>
  <c r="G45" i="3"/>
  <c r="G50" i="3"/>
  <c r="G41" i="3"/>
  <c r="G44" i="3"/>
  <c r="G49" i="3"/>
  <c r="AF24" i="19"/>
  <c r="AF16" i="19"/>
  <c r="AF19" i="19"/>
  <c r="AF23" i="19"/>
  <c r="AF17" i="19"/>
  <c r="AF26" i="19"/>
  <c r="AF12" i="19"/>
  <c r="AF15" i="19"/>
  <c r="AF20" i="19"/>
  <c r="F6" i="19"/>
  <c r="AF14" i="19"/>
  <c r="AF22" i="19"/>
  <c r="AF25" i="19"/>
  <c r="AF27" i="19"/>
  <c r="AF21" i="19"/>
  <c r="AF18" i="19"/>
  <c r="C13" i="3"/>
  <c r="B39" i="3"/>
  <c r="B25" i="3"/>
  <c r="B13" i="3"/>
  <c r="E52" i="1"/>
  <c r="E57" i="1"/>
  <c r="E61" i="1"/>
  <c r="C52" i="1"/>
  <c r="C57" i="1"/>
  <c r="C61" i="1"/>
  <c r="B52" i="1"/>
  <c r="F50" i="1"/>
  <c r="F49" i="1"/>
  <c r="F48" i="1"/>
  <c r="F47" i="1"/>
  <c r="F46" i="1"/>
  <c r="F45" i="1"/>
  <c r="F44" i="1"/>
  <c r="F43" i="1"/>
  <c r="F42" i="1"/>
  <c r="F40" i="1"/>
  <c r="F39" i="1"/>
  <c r="F38" i="1"/>
  <c r="F37" i="1"/>
  <c r="F36" i="1"/>
  <c r="F35" i="1"/>
  <c r="F34" i="1"/>
  <c r="F33" i="1"/>
  <c r="F32" i="1"/>
  <c r="F31" i="1"/>
  <c r="F30" i="1"/>
  <c r="F29" i="1"/>
  <c r="E43" i="1"/>
  <c r="E39" i="1"/>
  <c r="E29" i="1"/>
  <c r="C43" i="1"/>
  <c r="C29" i="1"/>
  <c r="B29" i="1"/>
  <c r="G26" i="3" l="1"/>
  <c r="G30" i="3"/>
  <c r="G35" i="3"/>
  <c r="G34" i="3"/>
  <c r="G25" i="3"/>
  <c r="G32" i="3"/>
  <c r="G28" i="3"/>
  <c r="G37" i="3"/>
  <c r="G36" i="3"/>
  <c r="G31" i="3"/>
  <c r="G27" i="3"/>
  <c r="G29" i="3"/>
  <c r="G33" i="3"/>
  <c r="V119" i="19"/>
  <c r="J119" i="19"/>
  <c r="P119" i="19"/>
  <c r="C9" i="3"/>
  <c r="C16" i="17" l="1"/>
  <c r="D16" i="17"/>
  <c r="E16" i="17"/>
  <c r="C17" i="17"/>
  <c r="D17" i="17"/>
  <c r="E17" i="17"/>
  <c r="C11" i="17"/>
  <c r="D11" i="17"/>
  <c r="E11" i="17"/>
  <c r="C12" i="17"/>
  <c r="D12" i="17"/>
  <c r="E12" i="17"/>
  <c r="C13" i="17"/>
  <c r="D13" i="17"/>
  <c r="E13" i="17"/>
  <c r="C14" i="17"/>
  <c r="D14" i="17"/>
  <c r="E14" i="17"/>
  <c r="C15" i="17"/>
  <c r="D15" i="17"/>
  <c r="E15" i="17"/>
  <c r="C10" i="17"/>
  <c r="D10" i="17"/>
  <c r="E10" i="17"/>
  <c r="E9" i="17"/>
  <c r="D9" i="17"/>
  <c r="C9" i="17"/>
  <c r="D5" i="17"/>
  <c r="D4" i="17"/>
  <c r="D3" i="17"/>
  <c r="D2" i="17"/>
  <c r="D10" i="1" l="1"/>
  <c r="D9" i="1"/>
  <c r="D8" i="1"/>
  <c r="D7" i="1"/>
  <c r="E24" i="1"/>
  <c r="E19" i="1"/>
  <c r="E12" i="1"/>
  <c r="C12" i="1"/>
  <c r="B12" i="1"/>
  <c r="F25" i="1"/>
  <c r="F26" i="1"/>
  <c r="F24" i="1"/>
  <c r="F20" i="1"/>
  <c r="F21" i="1"/>
  <c r="F22" i="1"/>
  <c r="F23" i="1"/>
  <c r="F19" i="1"/>
  <c r="F16" i="1"/>
  <c r="F17" i="1"/>
  <c r="F18" i="1"/>
  <c r="F15" i="1"/>
  <c r="F14" i="1"/>
  <c r="F13" i="1"/>
  <c r="F12" i="1"/>
  <c r="H102" i="1"/>
  <c r="I102" i="1"/>
  <c r="J102" i="1"/>
  <c r="K102" i="1"/>
  <c r="L102" i="1"/>
  <c r="M102" i="1"/>
  <c r="N102" i="1"/>
  <c r="O102" i="1"/>
  <c r="P102" i="1"/>
  <c r="Q102" i="1"/>
  <c r="R102" i="1"/>
  <c r="S102" i="1"/>
  <c r="T102" i="1"/>
  <c r="U102" i="1"/>
  <c r="V102" i="1"/>
  <c r="H103" i="1"/>
  <c r="I103" i="1"/>
  <c r="J103" i="1"/>
  <c r="K103" i="1"/>
  <c r="L103" i="1"/>
  <c r="M103" i="1"/>
  <c r="N103" i="1"/>
  <c r="O103" i="1"/>
  <c r="P103" i="1"/>
  <c r="Q103" i="1"/>
  <c r="R103" i="1"/>
  <c r="S103" i="1"/>
  <c r="T103" i="1"/>
  <c r="U103" i="1"/>
  <c r="V103" i="1"/>
  <c r="H104" i="1"/>
  <c r="I104" i="1"/>
  <c r="J104" i="1"/>
  <c r="K104" i="1"/>
  <c r="L104" i="1"/>
  <c r="M104" i="1"/>
  <c r="N104" i="1"/>
  <c r="O104" i="1"/>
  <c r="P104" i="1"/>
  <c r="Q104" i="1"/>
  <c r="R104" i="1"/>
  <c r="S104" i="1"/>
  <c r="T104" i="1"/>
  <c r="U104" i="1"/>
  <c r="V104" i="1"/>
  <c r="H105" i="1"/>
  <c r="I105" i="1"/>
  <c r="J105" i="1"/>
  <c r="K105" i="1"/>
  <c r="L105" i="1"/>
  <c r="M105" i="1"/>
  <c r="N105" i="1"/>
  <c r="O105" i="1"/>
  <c r="P105" i="1"/>
  <c r="Q105" i="1"/>
  <c r="R105" i="1"/>
  <c r="S105" i="1"/>
  <c r="T105" i="1"/>
  <c r="U105" i="1"/>
  <c r="V105" i="1"/>
  <c r="G105" i="1"/>
  <c r="G104" i="1"/>
  <c r="G103" i="1"/>
  <c r="G102" i="1"/>
  <c r="H95" i="1"/>
  <c r="I95" i="1"/>
  <c r="J95" i="1"/>
  <c r="K95" i="1"/>
  <c r="L95" i="1"/>
  <c r="M95" i="1"/>
  <c r="N95" i="1"/>
  <c r="O95" i="1"/>
  <c r="P95" i="1"/>
  <c r="Q95" i="1"/>
  <c r="R95" i="1"/>
  <c r="S95" i="1"/>
  <c r="T95" i="1"/>
  <c r="U95" i="1"/>
  <c r="V95" i="1"/>
  <c r="H94" i="1"/>
  <c r="I94" i="1"/>
  <c r="J94" i="1"/>
  <c r="K94" i="1"/>
  <c r="L94" i="1"/>
  <c r="M94" i="1"/>
  <c r="N94" i="1"/>
  <c r="O94" i="1"/>
  <c r="P94" i="1"/>
  <c r="Q94" i="1"/>
  <c r="R94" i="1"/>
  <c r="S94" i="1"/>
  <c r="T94" i="1"/>
  <c r="U94" i="1"/>
  <c r="V94" i="1"/>
  <c r="H93" i="1"/>
  <c r="I93" i="1"/>
  <c r="J93" i="1"/>
  <c r="K93" i="1"/>
  <c r="L93" i="1"/>
  <c r="M93" i="1"/>
  <c r="N93" i="1"/>
  <c r="O93" i="1"/>
  <c r="P93" i="1"/>
  <c r="Q93" i="1"/>
  <c r="R93" i="1"/>
  <c r="S93" i="1"/>
  <c r="T93" i="1"/>
  <c r="U93" i="1"/>
  <c r="V93" i="1"/>
  <c r="H92" i="1"/>
  <c r="I92" i="1"/>
  <c r="J92" i="1"/>
  <c r="K92" i="1"/>
  <c r="L92" i="1"/>
  <c r="M92" i="1"/>
  <c r="N92" i="1"/>
  <c r="O92" i="1"/>
  <c r="P92" i="1"/>
  <c r="Q92" i="1"/>
  <c r="R92" i="1"/>
  <c r="S92" i="1"/>
  <c r="T92" i="1"/>
  <c r="U92" i="1"/>
  <c r="V92" i="1"/>
  <c r="G95" i="1"/>
  <c r="G94" i="1"/>
  <c r="G93" i="1"/>
  <c r="G92" i="1"/>
  <c r="G3" i="1"/>
  <c r="H3" i="1"/>
  <c r="I3" i="1"/>
  <c r="J3" i="1"/>
  <c r="K3" i="1"/>
  <c r="L3" i="1"/>
  <c r="M3" i="1"/>
  <c r="N3" i="1"/>
  <c r="O3" i="1"/>
  <c r="F2" i="1"/>
  <c r="H82" i="1"/>
  <c r="I82" i="1"/>
  <c r="J82" i="1"/>
  <c r="K82" i="1"/>
  <c r="L82" i="1"/>
  <c r="M82" i="1"/>
  <c r="N82" i="1"/>
  <c r="O82" i="1"/>
  <c r="P82" i="1"/>
  <c r="Q82" i="1"/>
  <c r="R82" i="1"/>
  <c r="S82" i="1"/>
  <c r="T82" i="1"/>
  <c r="U82" i="1"/>
  <c r="V82" i="1"/>
  <c r="H83" i="1"/>
  <c r="I83" i="1"/>
  <c r="J83" i="1"/>
  <c r="K83" i="1"/>
  <c r="L83" i="1"/>
  <c r="M83" i="1"/>
  <c r="N83" i="1"/>
  <c r="O83" i="1"/>
  <c r="P83" i="1"/>
  <c r="Q83" i="1"/>
  <c r="R83" i="1"/>
  <c r="S83" i="1"/>
  <c r="T83" i="1"/>
  <c r="U83" i="1"/>
  <c r="V83" i="1"/>
  <c r="H84" i="1"/>
  <c r="I84" i="1"/>
  <c r="J84" i="1"/>
  <c r="K84" i="1"/>
  <c r="L84" i="1"/>
  <c r="M84" i="1"/>
  <c r="N84" i="1"/>
  <c r="O84" i="1"/>
  <c r="P84" i="1"/>
  <c r="Q84" i="1"/>
  <c r="R84" i="1"/>
  <c r="S84" i="1"/>
  <c r="T84" i="1"/>
  <c r="U84" i="1"/>
  <c r="V84" i="1"/>
  <c r="H85" i="1"/>
  <c r="I85" i="1"/>
  <c r="J85" i="1"/>
  <c r="K85" i="1"/>
  <c r="L85" i="1"/>
  <c r="M85" i="1"/>
  <c r="N85" i="1"/>
  <c r="O85" i="1"/>
  <c r="P85" i="1"/>
  <c r="Q85" i="1"/>
  <c r="R85" i="1"/>
  <c r="S85" i="1"/>
  <c r="T85" i="1"/>
  <c r="U85" i="1"/>
  <c r="V85" i="1"/>
  <c r="G85" i="1"/>
  <c r="G84" i="1"/>
  <c r="G83" i="1"/>
  <c r="G82" i="1"/>
  <c r="H75" i="1"/>
  <c r="I75" i="1"/>
  <c r="J75" i="1"/>
  <c r="K75" i="1"/>
  <c r="L75" i="1"/>
  <c r="M75" i="1"/>
  <c r="N75" i="1"/>
  <c r="O75" i="1"/>
  <c r="P75" i="1"/>
  <c r="Q75" i="1"/>
  <c r="R75" i="1"/>
  <c r="S75" i="1"/>
  <c r="T75" i="1"/>
  <c r="U75" i="1"/>
  <c r="V75" i="1"/>
  <c r="H74" i="1"/>
  <c r="I74" i="1"/>
  <c r="J74" i="1"/>
  <c r="K74" i="1"/>
  <c r="L74" i="1"/>
  <c r="M74" i="1"/>
  <c r="N74" i="1"/>
  <c r="O74" i="1"/>
  <c r="P74" i="1"/>
  <c r="Q74" i="1"/>
  <c r="R74" i="1"/>
  <c r="S74" i="1"/>
  <c r="T74" i="1"/>
  <c r="U74" i="1"/>
  <c r="V74" i="1"/>
  <c r="H73" i="1"/>
  <c r="I73" i="1"/>
  <c r="J73" i="1"/>
  <c r="K73" i="1"/>
  <c r="L73" i="1"/>
  <c r="M73" i="1"/>
  <c r="N73" i="1"/>
  <c r="O73" i="1"/>
  <c r="P73" i="1"/>
  <c r="Q73" i="1"/>
  <c r="R73" i="1"/>
  <c r="S73" i="1"/>
  <c r="T73" i="1"/>
  <c r="U73" i="1"/>
  <c r="V73" i="1"/>
  <c r="H72" i="1"/>
  <c r="I72" i="1"/>
  <c r="J72" i="1"/>
  <c r="K72" i="1"/>
  <c r="L72" i="1"/>
  <c r="M72" i="1"/>
  <c r="N72" i="1"/>
  <c r="O72" i="1"/>
  <c r="P72" i="1"/>
  <c r="Q72" i="1"/>
  <c r="R72" i="1"/>
  <c r="S72" i="1"/>
  <c r="T72" i="1"/>
  <c r="U72" i="1"/>
  <c r="V72" i="1"/>
  <c r="G75" i="1"/>
  <c r="G74" i="1"/>
  <c r="G73" i="1"/>
  <c r="G72" i="1"/>
  <c r="W63" i="1"/>
  <c r="X63" i="1"/>
  <c r="Y63" i="1"/>
  <c r="Z63" i="1"/>
  <c r="W64" i="1"/>
  <c r="X64" i="1"/>
  <c r="Y64" i="1"/>
  <c r="Z64" i="1"/>
  <c r="W65" i="1"/>
  <c r="X65" i="1"/>
  <c r="Y65" i="1"/>
  <c r="Z65" i="1"/>
  <c r="W66" i="1"/>
  <c r="X66" i="1"/>
  <c r="Y66" i="1"/>
  <c r="Z66" i="1"/>
  <c r="W67" i="1"/>
  <c r="X67" i="1"/>
  <c r="Y67" i="1"/>
  <c r="Z67" i="1"/>
  <c r="W68" i="1"/>
  <c r="X68" i="1"/>
  <c r="Y68" i="1"/>
  <c r="Z68" i="1"/>
  <c r="W69" i="1"/>
  <c r="X69" i="1"/>
  <c r="Y69" i="1"/>
  <c r="Z69" i="1"/>
  <c r="W70" i="1"/>
  <c r="X70" i="1"/>
  <c r="Y70" i="1"/>
  <c r="Z70" i="1"/>
  <c r="Z62" i="1"/>
  <c r="Y62" i="1"/>
  <c r="X62" i="1"/>
  <c r="W62" i="1"/>
  <c r="Z61" i="1"/>
  <c r="Y61" i="1"/>
  <c r="X61" i="1"/>
  <c r="W61" i="1"/>
  <c r="W59" i="1"/>
  <c r="X59" i="1"/>
  <c r="Y59" i="1"/>
  <c r="Z59" i="1"/>
  <c r="W60" i="1"/>
  <c r="X60" i="1"/>
  <c r="Y60" i="1"/>
  <c r="Z60" i="1"/>
  <c r="Z58" i="1"/>
  <c r="Y58" i="1"/>
  <c r="X58" i="1"/>
  <c r="W58" i="1"/>
  <c r="Z57" i="1"/>
  <c r="Y57" i="1"/>
  <c r="X57" i="1"/>
  <c r="W57" i="1"/>
  <c r="W54" i="1"/>
  <c r="X54" i="1"/>
  <c r="Y54" i="1"/>
  <c r="Z54" i="1"/>
  <c r="W55" i="1"/>
  <c r="X55" i="1"/>
  <c r="Y55" i="1"/>
  <c r="Z55" i="1"/>
  <c r="W56" i="1"/>
  <c r="X56" i="1"/>
  <c r="Y56" i="1"/>
  <c r="Z56" i="1"/>
  <c r="Z53" i="1"/>
  <c r="Y53" i="1"/>
  <c r="X53" i="1"/>
  <c r="W53" i="1"/>
  <c r="Z52" i="1"/>
  <c r="Y52" i="1"/>
  <c r="X52" i="1"/>
  <c r="W52" i="1"/>
  <c r="Z45" i="1"/>
  <c r="Z46" i="1"/>
  <c r="Z47" i="1"/>
  <c r="Z48" i="1"/>
  <c r="Z49" i="1"/>
  <c r="Z50" i="1"/>
  <c r="Y45" i="1"/>
  <c r="Y46" i="1"/>
  <c r="Y47" i="1"/>
  <c r="Y48" i="1"/>
  <c r="Y49" i="1"/>
  <c r="Y50" i="1"/>
  <c r="X45" i="1"/>
  <c r="X46" i="1"/>
  <c r="X47" i="1"/>
  <c r="X48" i="1"/>
  <c r="X49" i="1"/>
  <c r="X50" i="1"/>
  <c r="W45" i="1"/>
  <c r="W46" i="1"/>
  <c r="W47" i="1"/>
  <c r="W48" i="1"/>
  <c r="W49" i="1"/>
  <c r="W50" i="1"/>
  <c r="Z44" i="1"/>
  <c r="Y44" i="1"/>
  <c r="X44" i="1"/>
  <c r="W44" i="1"/>
  <c r="Z43" i="1"/>
  <c r="Y43" i="1"/>
  <c r="X43" i="1"/>
  <c r="W43" i="1"/>
  <c r="Z41" i="1"/>
  <c r="Z42" i="1"/>
  <c r="Y41" i="1"/>
  <c r="Y42" i="1"/>
  <c r="X41" i="1"/>
  <c r="X42" i="1"/>
  <c r="W41" i="1"/>
  <c r="W42" i="1"/>
  <c r="Z40" i="1"/>
  <c r="Y40" i="1"/>
  <c r="X40" i="1"/>
  <c r="W40" i="1"/>
  <c r="Z39" i="1"/>
  <c r="Y39" i="1"/>
  <c r="X39" i="1"/>
  <c r="W39" i="1"/>
  <c r="Z38" i="1"/>
  <c r="Z30" i="1"/>
  <c r="Z31" i="1"/>
  <c r="Z32" i="1"/>
  <c r="Z33" i="1"/>
  <c r="Z34" i="1"/>
  <c r="Z35" i="1"/>
  <c r="Z36" i="1"/>
  <c r="Z37" i="1"/>
  <c r="Y30" i="1"/>
  <c r="Y31" i="1"/>
  <c r="Y32" i="1"/>
  <c r="Y33" i="1"/>
  <c r="Y34" i="1"/>
  <c r="Y35" i="1"/>
  <c r="Y36" i="1"/>
  <c r="Y37" i="1"/>
  <c r="Y38" i="1"/>
  <c r="X30" i="1"/>
  <c r="X31" i="1"/>
  <c r="X32" i="1"/>
  <c r="X33" i="1"/>
  <c r="X34" i="1"/>
  <c r="X35" i="1"/>
  <c r="X36" i="1"/>
  <c r="X37" i="1"/>
  <c r="X38" i="1"/>
  <c r="W30" i="1"/>
  <c r="W31" i="1"/>
  <c r="W32" i="1"/>
  <c r="W33" i="1"/>
  <c r="W34" i="1"/>
  <c r="W35" i="1"/>
  <c r="W36" i="1"/>
  <c r="W37" i="1"/>
  <c r="W38" i="1"/>
  <c r="Z29" i="1"/>
  <c r="Y29" i="1"/>
  <c r="X29" i="1"/>
  <c r="W29" i="1"/>
  <c r="Z19" i="1"/>
  <c r="Z20" i="1"/>
  <c r="Z21" i="1"/>
  <c r="Z22" i="1"/>
  <c r="Z23" i="1"/>
  <c r="Z24" i="1"/>
  <c r="Z25" i="1"/>
  <c r="Z26" i="1"/>
  <c r="Z27" i="1"/>
  <c r="Y19" i="1"/>
  <c r="Y20" i="1"/>
  <c r="Y21" i="1"/>
  <c r="Y22" i="1"/>
  <c r="Y23" i="1"/>
  <c r="Y24" i="1"/>
  <c r="Y25" i="1"/>
  <c r="Y26" i="1"/>
  <c r="Y27" i="1"/>
  <c r="X19" i="1"/>
  <c r="X20" i="1"/>
  <c r="X21" i="1"/>
  <c r="X22" i="1"/>
  <c r="X23" i="1"/>
  <c r="X24" i="1"/>
  <c r="X25" i="1"/>
  <c r="X26" i="1"/>
  <c r="X27" i="1"/>
  <c r="W19" i="1"/>
  <c r="W20" i="1"/>
  <c r="W21" i="1"/>
  <c r="W22" i="1"/>
  <c r="W23" i="1"/>
  <c r="W24" i="1"/>
  <c r="W25" i="1"/>
  <c r="W26" i="1"/>
  <c r="W27" i="1"/>
  <c r="Z13" i="1"/>
  <c r="Z14" i="1"/>
  <c r="Z15" i="1"/>
  <c r="Z16" i="1"/>
  <c r="Z17" i="1"/>
  <c r="Z18" i="1"/>
  <c r="Y13" i="1"/>
  <c r="Y14" i="1"/>
  <c r="Y15" i="1"/>
  <c r="Y16" i="1"/>
  <c r="Y17" i="1"/>
  <c r="Y18" i="1"/>
  <c r="X13" i="1"/>
  <c r="X14" i="1"/>
  <c r="X15" i="1"/>
  <c r="X16" i="1"/>
  <c r="X17" i="1"/>
  <c r="X18" i="1"/>
  <c r="Z12" i="1"/>
  <c r="Y12" i="1"/>
  <c r="X12" i="1"/>
  <c r="W16" i="1"/>
  <c r="W17" i="1"/>
  <c r="W18" i="1"/>
  <c r="W13" i="1"/>
  <c r="W14" i="1"/>
  <c r="W15" i="1"/>
  <c r="W12" i="1"/>
  <c r="G19" i="3" l="1"/>
  <c r="G22" i="3"/>
  <c r="G15" i="3"/>
  <c r="G16" i="3"/>
  <c r="G13" i="3"/>
  <c r="G20" i="3"/>
  <c r="G17" i="3"/>
  <c r="G14" i="3"/>
  <c r="G21" i="3"/>
  <c r="G18" i="3"/>
  <c r="G23" i="3"/>
  <c r="P119" i="1"/>
  <c r="F6" i="1"/>
  <c r="AF15" i="1" l="1"/>
  <c r="AF27" i="1"/>
  <c r="AF23" i="1"/>
  <c r="AF19" i="1"/>
  <c r="AF26" i="1"/>
  <c r="AF22" i="1"/>
  <c r="AF18" i="1"/>
  <c r="AF17" i="1"/>
  <c r="AF25" i="1"/>
  <c r="AF21" i="1"/>
  <c r="AF16" i="1"/>
  <c r="AF24" i="1"/>
  <c r="AF20" i="1"/>
  <c r="V119" i="1"/>
  <c r="F7" i="2"/>
  <c r="J119" i="1" l="1"/>
</calcChain>
</file>

<file path=xl/sharedStrings.xml><?xml version="1.0" encoding="utf-8"?>
<sst xmlns="http://schemas.openxmlformats.org/spreadsheetml/2006/main" count="537" uniqueCount="206">
  <si>
    <t>Total de alumnos del curso</t>
  </si>
  <si>
    <t>Indicadores ámbito FPS</t>
  </si>
  <si>
    <t>Indicadores ámbito Comunicación</t>
  </si>
  <si>
    <t>Indicadores ámbito RMNC</t>
  </si>
  <si>
    <t>Total de indicadores evaluados</t>
  </si>
  <si>
    <t>PERÍODO</t>
  </si>
  <si>
    <t>Logrado</t>
  </si>
  <si>
    <t>En Desarrollo</t>
  </si>
  <si>
    <t>Inicial</t>
  </si>
  <si>
    <t>No evaluado</t>
  </si>
  <si>
    <t>% Logrado</t>
  </si>
  <si>
    <t>% En Desarrollo</t>
  </si>
  <si>
    <t>% Inicial</t>
  </si>
  <si>
    <t>% No evaluado</t>
  </si>
  <si>
    <t>CURSO</t>
  </si>
  <si>
    <t xml:space="preserve">EDUCADORA </t>
  </si>
  <si>
    <t>ASISTENTE</t>
  </si>
  <si>
    <t>Ámbito</t>
  </si>
  <si>
    <t>Núcleo</t>
  </si>
  <si>
    <t>Eje</t>
  </si>
  <si>
    <t>Indicadores</t>
  </si>
  <si>
    <t>Formacion personal y social</t>
  </si>
  <si>
    <t>Autonomía, Identidad y Convivencia</t>
  </si>
  <si>
    <t>Motricidad, Cuidado de sí mismo e Independencia</t>
  </si>
  <si>
    <t>Comunicación</t>
  </si>
  <si>
    <t>Lenguaje verbal</t>
  </si>
  <si>
    <t>Comunicación oral e Iniciación a la lectura</t>
  </si>
  <si>
    <t>Iniciación a la escritura</t>
  </si>
  <si>
    <t>Lenguajes arísticos</t>
  </si>
  <si>
    <t>Relación con el medio natural y cultural</t>
  </si>
  <si>
    <t xml:space="preserve">Seres vivos y su entorno      </t>
  </si>
  <si>
    <t>Descubrimiento del mundo natural</t>
  </si>
  <si>
    <t>Grupos humanos: sus formas de vida y acontecimientos relevantes</t>
  </si>
  <si>
    <t>Conocimiento del entorno social</t>
  </si>
  <si>
    <t xml:space="preserve">Relaciones lógico-matemáticas y cuantificación </t>
  </si>
  <si>
    <t>Razonamiento lógico y cuantificación</t>
  </si>
  <si>
    <t>En desarrollo</t>
  </si>
  <si>
    <t>No Evaluado</t>
  </si>
  <si>
    <t>% No Evaluado</t>
  </si>
  <si>
    <t>Ambito: Formacion Personal y Social</t>
  </si>
  <si>
    <t>Ambito: Comunicación</t>
  </si>
  <si>
    <t>Comprobación</t>
  </si>
  <si>
    <t>Toma el lápiz correctamente</t>
  </si>
  <si>
    <t>Ámbito: Relación con el medio natural y cultural</t>
  </si>
  <si>
    <t>Corre alternando velocidades. (Rápido-lento)</t>
  </si>
  <si>
    <t>Nombra al menos 5 partes de su cuerpo.</t>
  </si>
  <si>
    <t>Practica hábitos de higiene en forma autónoma</t>
  </si>
  <si>
    <t>Señala algunos elementos o situaciones riesgosas de su vida cotidiana.</t>
  </si>
  <si>
    <t>Solicita ayuda para realizar un trabajo.</t>
  </si>
  <si>
    <t>Participa en situaciones o actividades nuevas</t>
  </si>
  <si>
    <t xml:space="preserve">Demuestra coordinación motriz fina al recortar figuras de líneas rectas en papel. </t>
  </si>
  <si>
    <t>Nombra al menos 3 de sus características físicas cuando se le pregunta.</t>
  </si>
  <si>
    <t xml:space="preserve">Identifica su sexo y el opuesto. </t>
  </si>
  <si>
    <t>Comenta cuando le resulta bien una actividad o juego.</t>
  </si>
  <si>
    <t>Reconocimiento y aprecio de sí mismo, Reconocimiento y expresión de sentimientos</t>
  </si>
  <si>
    <t>Menciona si está alegre, triste o enojado, cuando se le pregunta.</t>
  </si>
  <si>
    <t>Señala expresiones de alegría, enojo, tristeza o miedo, en relatos ilustraciones.</t>
  </si>
  <si>
    <t xml:space="preserve">Participa con otros niños y niñas en juegos grupales respetando algunas reglas sencillas </t>
  </si>
  <si>
    <t>Representa en sus juegos actividades sociales y  cotidianas que realiza con su familia.</t>
  </si>
  <si>
    <t>Menciona algunas normas grupales cuando se le pregunta</t>
  </si>
  <si>
    <t>Identifica algunos aspectos  culturales de su país como color de piel, dialecto, vestimenta, bailes</t>
  </si>
  <si>
    <t>Interacción social, Formación Valórica</t>
  </si>
  <si>
    <t>Se expresa oralmente con oraciones simples (sustantivo, verbo y adjetivo).</t>
  </si>
  <si>
    <t>Responde preguntas simples respecto de objetos o personas.</t>
  </si>
  <si>
    <t>Comenta lo que le gustó o no nombrando elementos de un mensaje.</t>
  </si>
  <si>
    <t>Formula preguntas referidas a un mensaje, con mediación del adulto.</t>
  </si>
  <si>
    <t>Describe experiencias personales o a partir de imágenes con mediación del adulto.</t>
  </si>
  <si>
    <t>Separa las sílabas de una palabra</t>
  </si>
  <si>
    <t>Identifica su nombre escrito.</t>
  </si>
  <si>
    <t>Nombra el producto o empresa que representa un logo.</t>
  </si>
  <si>
    <t>Responde preguntas respecto a personajes o hechos de un texto.</t>
  </si>
  <si>
    <t>Señala vocales.</t>
  </si>
  <si>
    <t xml:space="preserve">Traza arabescos libres y líneas onduladas, respetando un punto de inicio y final (sin guía de líneas segmentadas). </t>
  </si>
  <si>
    <t>Traza líneas rectas y curvas siguiendo una guía segmentada.</t>
  </si>
  <si>
    <t>“Juega a escribir” con signos propios.</t>
  </si>
  <si>
    <t>Reproduce movimientos y sonidos onomatopéyicos.</t>
  </si>
  <si>
    <t>Sigue libremente el ritmo de una canción con aplausos, instrumentos musicales u otro recurso sonoro.</t>
  </si>
  <si>
    <t>Reproduce diferentes intensidades de sonido (fuerte y suave)</t>
  </si>
  <si>
    <t>Replica patrones rítmicos dados.</t>
  </si>
  <si>
    <t>Dibuja figura humana (renacuajo) o trazos intencionados, indicando qué representan sus creaciones.</t>
  </si>
  <si>
    <t>Entona canciones en voz alta.</t>
  </si>
  <si>
    <t>Expresion Creativa, Apreciación estética</t>
  </si>
  <si>
    <t>Identifica colores o formas que observa en diversos elementos u objetos.</t>
  </si>
  <si>
    <t>Menciona su agrado o desagrado al observar o escuchar alguna pieza artística.</t>
  </si>
  <si>
    <t>Identifica características físicas de personas, plantas y animales.</t>
  </si>
  <si>
    <t>Experimenta su entorno con materiales simples.</t>
  </si>
  <si>
    <t>Identifica elementos que forman parte del medio ambiente, cuando se le pregunta.</t>
  </si>
  <si>
    <t>Reconoce algunos fenómenos naturales que observa en afiches, fotos o noticias.</t>
  </si>
  <si>
    <t>Experimenta los pasos del método científico</t>
  </si>
  <si>
    <t xml:space="preserve">Identifica a sus familiares más cercanos. </t>
  </si>
  <si>
    <t>Identifica la utilidad que tienen algunos aparatos electrónicos (radio, televisor, teléfono, computador) y utiliza algunas de sus funciones.</t>
  </si>
  <si>
    <t>Describe las principales características de lugares que conoce.</t>
  </si>
  <si>
    <t>Identifica algunos, hechos y celebraciones del país.</t>
  </si>
  <si>
    <t>Identifica algunas nociones espaciales como dentro-fuera, encima-abajo, cerca lejos.</t>
  </si>
  <si>
    <t xml:space="preserve">Clasifica por 1 criterio </t>
  </si>
  <si>
    <t>Ordena secuencia con 3 elementos  concretos, como por ejemplo: tamaño, longitud …</t>
  </si>
  <si>
    <t xml:space="preserve">Reproduce patrones </t>
  </si>
  <si>
    <t>Identifica conceptos “antes-después-finalmente” o lo que es “primero” o lo que “sigue”.</t>
  </si>
  <si>
    <t xml:space="preserve">Resuelve problemas prácticos de acuerdo a su nivel </t>
  </si>
  <si>
    <t>Identifica esfera y cubo</t>
  </si>
  <si>
    <t>Indica al menos 3 números entre 1 y 10.</t>
  </si>
  <si>
    <t>Cuenta hasta 3 asociando el número a la cantidad.</t>
  </si>
  <si>
    <t>Dibuja cantidades de hasta 5 elementos.</t>
  </si>
  <si>
    <t>NIVEL MEDIO MAYOR</t>
  </si>
  <si>
    <t>Ordena serie de 3 elementos  concretos, según criterio de tamaño o longitud.</t>
  </si>
  <si>
    <t>PRIMER SEMESTRE</t>
  </si>
  <si>
    <t>Expresión Creativa, Apreciación estética</t>
  </si>
  <si>
    <t>INFORME AL HOGAR</t>
  </si>
  <si>
    <t>Evaluación</t>
  </si>
  <si>
    <t xml:space="preserve">NOMBRE: </t>
  </si>
  <si>
    <t>Observaciones:</t>
  </si>
  <si>
    <t>PROFESORA ESPECIALISTA</t>
  </si>
  <si>
    <t>DATOS DEL CURSO</t>
  </si>
  <si>
    <t xml:space="preserve"> primer / segundo</t>
  </si>
  <si>
    <t>nivel</t>
  </si>
  <si>
    <t>letra</t>
  </si>
  <si>
    <t>Nombre</t>
  </si>
  <si>
    <t>Apellido P.</t>
  </si>
  <si>
    <t>Apellido M.</t>
  </si>
  <si>
    <t>Lista de alumnos</t>
  </si>
  <si>
    <t>*  Campo obligatorio</t>
  </si>
  <si>
    <t>Muñoz</t>
  </si>
  <si>
    <t>Antonia</t>
  </si>
  <si>
    <t xml:space="preserve">Sofía </t>
  </si>
  <si>
    <t>Resumen</t>
  </si>
  <si>
    <t>Comprob.</t>
  </si>
  <si>
    <t>Formación personal y social</t>
  </si>
  <si>
    <t>trimestre / semestre</t>
  </si>
  <si>
    <t>Comentarios</t>
  </si>
  <si>
    <t>Nro</t>
  </si>
  <si>
    <t>Observaciones</t>
  </si>
  <si>
    <t>Consolidado</t>
  </si>
  <si>
    <t>No Observado</t>
  </si>
  <si>
    <t>Nomenclatura</t>
  </si>
  <si>
    <t>INDICADORES</t>
  </si>
  <si>
    <t>√</t>
  </si>
  <si>
    <t>*</t>
  </si>
  <si>
    <t>Va en el Informe Final</t>
  </si>
  <si>
    <t>No va en el Informe Final</t>
  </si>
  <si>
    <r>
      <t xml:space="preserve">Nombre </t>
    </r>
    <r>
      <rPr>
        <b/>
        <sz val="12"/>
        <rFont val="Arial"/>
        <family val="2"/>
      </rPr>
      <t>*</t>
    </r>
  </si>
  <si>
    <r>
      <t xml:space="preserve">Apellido P. </t>
    </r>
    <r>
      <rPr>
        <b/>
        <sz val="12"/>
        <rFont val="Arial"/>
        <family val="2"/>
      </rPr>
      <t xml:space="preserve"> *</t>
    </r>
  </si>
  <si>
    <r>
      <t xml:space="preserve">Apellido M.  </t>
    </r>
    <r>
      <rPr>
        <b/>
        <sz val="12"/>
        <rFont val="Arial"/>
        <family val="2"/>
      </rPr>
      <t>*</t>
    </r>
  </si>
  <si>
    <t xml:space="preserve">Curso </t>
  </si>
  <si>
    <t xml:space="preserve">Educadora </t>
  </si>
  <si>
    <t xml:space="preserve">Asistente </t>
  </si>
  <si>
    <t>Nro. Alumno</t>
  </si>
  <si>
    <t>Francisca</t>
  </si>
  <si>
    <t>Medio Mayor</t>
  </si>
  <si>
    <t>B</t>
  </si>
  <si>
    <t>Cecilia</t>
  </si>
  <si>
    <t>Oses</t>
  </si>
  <si>
    <t>Araya</t>
  </si>
  <si>
    <t>Julieta</t>
  </si>
  <si>
    <t>Rayen</t>
  </si>
  <si>
    <t>Brunet</t>
  </si>
  <si>
    <t>Vidal</t>
  </si>
  <si>
    <t>Máximo</t>
  </si>
  <si>
    <t>Esteban</t>
  </si>
  <si>
    <t>Martínez</t>
  </si>
  <si>
    <t>Daza</t>
  </si>
  <si>
    <t>Cristian</t>
  </si>
  <si>
    <t>Morales</t>
  </si>
  <si>
    <t>Aranguis</t>
  </si>
  <si>
    <t xml:space="preserve">Ignacio </t>
  </si>
  <si>
    <t>Andres</t>
  </si>
  <si>
    <t xml:space="preserve">Ortega </t>
  </si>
  <si>
    <t>Hidalgo</t>
  </si>
  <si>
    <t>Magdalena</t>
  </si>
  <si>
    <t xml:space="preserve">Pérez </t>
  </si>
  <si>
    <t>Garrido</t>
  </si>
  <si>
    <t xml:space="preserve">Matías </t>
  </si>
  <si>
    <t>Aaron</t>
  </si>
  <si>
    <t>Riveros</t>
  </si>
  <si>
    <t>Herrera</t>
  </si>
  <si>
    <t>Nicolás</t>
  </si>
  <si>
    <t>Alonso</t>
  </si>
  <si>
    <t xml:space="preserve">Rojas </t>
  </si>
  <si>
    <t>Gajardo</t>
  </si>
  <si>
    <t>Sarabia</t>
  </si>
  <si>
    <t>Ugalde</t>
  </si>
  <si>
    <t>Diego</t>
  </si>
  <si>
    <t>Ignacio</t>
  </si>
  <si>
    <t>Pavez</t>
  </si>
  <si>
    <t>Arce</t>
  </si>
  <si>
    <t>Primer Semestre</t>
  </si>
  <si>
    <t>Segundo Semestre</t>
  </si>
  <si>
    <t>Fecha 1º Sem</t>
  </si>
  <si>
    <t>Fecha 2º Sem</t>
  </si>
  <si>
    <t>Escuela de Lenguaje Campanita</t>
  </si>
  <si>
    <t>campanita@gmail.com</t>
  </si>
  <si>
    <t>Versión DEMO</t>
  </si>
  <si>
    <t>Primer</t>
  </si>
  <si>
    <t>Semestre</t>
  </si>
  <si>
    <t>Segundo</t>
  </si>
  <si>
    <t>VERSION DEMO</t>
  </si>
  <si>
    <t>Versión DEMO-Versión DEMO-Versión DEMO-Versión DEMO-Versión DEMO-Versión DEMO</t>
  </si>
  <si>
    <t>VERSION DEMOSTRATIVA</t>
  </si>
  <si>
    <t xml:space="preserve">Julieta se mostró observadora durante este semestre, en lo que respecta al trabajo grupal. Frecuentemente se le ve conversando con otras compañeras y participa con entusiasmo en las actividades. Necesita responder más rápido a las indicaciones del adulto. </t>
  </si>
  <si>
    <t xml:space="preserve">Maximo ha mostrado pequeños avances en cuanto a interacción social y participación en clases, sin embargo su dificultad de lenguaje le influye directamente en su aprendizaje en otras áreas. Se espera que, con el tratamiento que sigue en fonoaudiología, más el apoyo de su familia, él pueda superar estos obstáculos y conseguir mayores aprendizajes. </t>
  </si>
  <si>
    <t xml:space="preserve">Cristian se mostró sociable y con buena disposición a participar en las actividades propuestas. Sus principales logros se aprecian en ubicación espacial y percepción de su entorno. Para el próximo período se espera que mejore su concentración y capacidad de estar en silencio durante las actividades, para que logre mayores aprendizajes en todas las áreas. </t>
  </si>
  <si>
    <t>Ignacio se destaca por su autonomía y sociabilidad. Ha demostrado gran sensibilidad principalmente cuando tiene dificultades con sus amigos, pero a la vez se sobrepone rápidamente y colabora en la resolución de los problemas.</t>
  </si>
  <si>
    <t xml:space="preserve">Magdalena se ha destacado por su activa participación en clases, transformándose en un importante aporte al desarrollo de éstas, con sus opiniones y correcta forma de expresarse. Se espera que el segundo semestre avance en el control tónico que requiere para realizar trazos y recortar con precisión, destreza necesaria para el futuro aprendizaje de la escritura ligada. </t>
  </si>
  <si>
    <t>Matias avanza paulatinamente en el logro de los aprendizajes propuestos. Ha mostrado grandes avances en la escritura de su nombre, sin embargo debe seguir ejercitando hasta lograr una escritura legible. Necesita continuar recibiendo el constante apoyo de su familia para conseguir mayores avances en todas las áreas del aprendizaje.</t>
  </si>
  <si>
    <t xml:space="preserve">Nicolas se destacó por desarrollar progresivamente la seguridad al participar en clases y expresar sus ideas frente al grupo.  Se sugiere incentivar en ella la confianza en sí misma al responder tareas individualmente, lo que le permitirá seguir las instrucciones con mayor seguridad en su aprendizaje. </t>
  </si>
  <si>
    <t>Sofia ha mostrado disposición positiva hacia el aprendizaje. Se muestra autoexigente y perfeccionista, lo que se observa en reacciones de frustración cuando las tareas no le resultan como él espera. Se sugiere cultivar en él la paciencia que necesita para comprender que cada aprendizaje implica un proceso que debe disfrutar.</t>
  </si>
  <si>
    <t xml:space="preserve">Al comienzo del año Diego se mostró observador y con dificultad para hablar frente a sus compañeros, sin embargo, con el pasar del tiempo ha ido fortaleciendo la seguridad en sí mism, lo que ahora le permite participar en clases entregando sus interesantes aportes y asertivas respuestas. Se espera que el segundo semestre logre expresarse con mayor seguridad y decisión para que sea escuchada por todos.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</si>
</sst>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40A]dddd\ d&quot; de &quot;mmmm&quot; de &quot;yyyy;@"/>
  </numFmts>
  <fonts count="43"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sz val="12"/>
      <name val="Arial"/>
      <family val="2"/>
    </font>
    <font>
      <sz val="11"/>
      <name val="Arial"/>
      <family val="2"/>
    </font>
    <font>
      <sz val="10"/>
      <color theme="1"/>
      <name val="Arial"/>
      <family val="2"/>
    </font>
    <font>
      <sz val="8"/>
      <name val="Arial"/>
      <family val="2"/>
    </font>
    <font>
      <sz val="7"/>
      <name val="Arial"/>
      <family val="2"/>
    </font>
    <font>
      <sz val="9"/>
      <color theme="1"/>
      <name val="Franklin Gothic Book"/>
      <family val="2"/>
    </font>
    <font>
      <sz val="6"/>
      <name val="Arial"/>
      <family val="2"/>
    </font>
    <font>
      <sz val="9"/>
      <color rgb="FF000000"/>
      <name val="Franklin Gothic Book"/>
      <family val="2"/>
    </font>
    <font>
      <b/>
      <sz val="8"/>
      <name val="Arial"/>
      <family val="2"/>
    </font>
    <font>
      <b/>
      <sz val="6"/>
      <name val="Arial"/>
      <family val="2"/>
    </font>
    <font>
      <b/>
      <sz val="11"/>
      <color theme="1"/>
      <name val="Calibri"/>
      <family val="2"/>
      <scheme val="minor"/>
    </font>
    <font>
      <sz val="11"/>
      <name val="Calibri"/>
      <family val="2"/>
      <scheme val="minor"/>
    </font>
    <font>
      <sz val="11"/>
      <color theme="1"/>
      <name val="Calibri"/>
      <family val="2"/>
      <scheme val="minor"/>
    </font>
    <font>
      <sz val="10"/>
      <name val="Arial"/>
      <family val="2"/>
    </font>
    <font>
      <b/>
      <sz val="9"/>
      <name val="Arial"/>
      <family val="2"/>
    </font>
    <font>
      <b/>
      <sz val="10"/>
      <color rgb="FF00B050"/>
      <name val="Arial"/>
      <family val="2"/>
    </font>
    <font>
      <b/>
      <sz val="11"/>
      <name val="Arial"/>
      <family val="2"/>
    </font>
    <font>
      <b/>
      <sz val="7"/>
      <name val="Arial"/>
      <family val="2"/>
    </font>
    <font>
      <sz val="8"/>
      <color theme="1"/>
      <name val="Franklin Gothic Book"/>
      <family val="2"/>
    </font>
    <font>
      <sz val="8"/>
      <color rgb="FF000000"/>
      <name val="Franklin Gothic Book"/>
      <family val="2"/>
    </font>
    <font>
      <sz val="11"/>
      <color theme="1"/>
      <name val="Agency FB"/>
      <family val="2"/>
    </font>
    <font>
      <b/>
      <sz val="10"/>
      <color theme="1"/>
      <name val="Calibri"/>
      <family val="2"/>
      <scheme val="minor"/>
    </font>
    <font>
      <b/>
      <sz val="9"/>
      <name val="Calibri"/>
      <family val="2"/>
      <scheme val="minor"/>
    </font>
    <font>
      <b/>
      <sz val="10"/>
      <name val="Calibri"/>
      <family val="2"/>
      <scheme val="minor"/>
    </font>
    <font>
      <b/>
      <sz val="12"/>
      <color theme="1"/>
      <name val="Calibri"/>
      <family val="2"/>
      <scheme val="minor"/>
    </font>
    <font>
      <b/>
      <u/>
      <sz val="14"/>
      <name val="Arial"/>
      <family val="2"/>
    </font>
    <font>
      <b/>
      <sz val="12"/>
      <name val="Arial"/>
      <family val="2"/>
    </font>
    <font>
      <sz val="8"/>
      <color theme="1"/>
      <name val="Arial"/>
      <family val="2"/>
    </font>
    <font>
      <sz val="7"/>
      <color theme="1"/>
      <name val="Calibri"/>
      <family val="2"/>
      <scheme val="minor"/>
    </font>
    <font>
      <u/>
      <sz val="11"/>
      <color theme="10"/>
      <name val="Calibri"/>
      <family val="2"/>
      <scheme val="minor"/>
    </font>
    <font>
      <b/>
      <sz val="12"/>
      <color rgb="FF0000CC"/>
      <name val="Calibri"/>
      <family val="2"/>
      <scheme val="minor"/>
    </font>
    <font>
      <b/>
      <sz val="11"/>
      <color rgb="FF0000CC"/>
      <name val="Franklin Gothic Book"/>
      <family val="2"/>
    </font>
    <font>
      <b/>
      <sz val="10"/>
      <color rgb="FF0000CC"/>
      <name val="Franklin Gothic Book"/>
      <family val="2"/>
    </font>
    <font>
      <b/>
      <sz val="11"/>
      <color rgb="FF0000CC"/>
      <name val="Calibri"/>
      <family val="2"/>
      <scheme val="minor"/>
    </font>
    <font>
      <b/>
      <sz val="9"/>
      <color rgb="FF0000CC"/>
      <name val="Franklin Gothic Book"/>
      <family val="2"/>
    </font>
    <font>
      <b/>
      <sz val="10"/>
      <color rgb="FF0000CC"/>
      <name val="Arial"/>
      <family val="2"/>
    </font>
    <font>
      <b/>
      <u/>
      <sz val="12"/>
      <color theme="1"/>
      <name val="Calibri"/>
      <family val="2"/>
      <scheme val="minor"/>
    </font>
    <font>
      <sz val="6"/>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rgb="FF92D050"/>
        <bgColor indexed="64"/>
      </patternFill>
    </fill>
    <fill>
      <patternFill patternType="solid">
        <fgColor rgb="FFFFC000"/>
        <bgColor indexed="64"/>
      </patternFill>
    </fill>
    <fill>
      <patternFill patternType="solid">
        <fgColor rgb="FFFF66FF"/>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12"/>
      </left>
      <right style="double">
        <color indexed="12"/>
      </right>
      <top style="double">
        <color indexed="12"/>
      </top>
      <bottom style="double">
        <color indexed="12"/>
      </bottom>
      <diagonal/>
    </border>
    <border>
      <left style="thin">
        <color indexed="12"/>
      </left>
      <right style="thin">
        <color indexed="12"/>
      </right>
      <top style="double">
        <color indexed="12"/>
      </top>
      <bottom style="thin">
        <color indexed="12"/>
      </bottom>
      <diagonal/>
    </border>
    <border>
      <left style="double">
        <color indexed="12"/>
      </left>
      <right style="thin">
        <color indexed="12"/>
      </right>
      <top style="double">
        <color indexed="12"/>
      </top>
      <bottom style="thin">
        <color indexed="1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12"/>
      </right>
      <top/>
      <bottom/>
      <diagonal/>
    </border>
    <border>
      <left/>
      <right style="medium">
        <color indexed="64"/>
      </right>
      <top style="thin">
        <color indexed="64"/>
      </top>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right/>
      <top style="double">
        <color indexed="12"/>
      </top>
      <bottom style="double">
        <color indexed="12"/>
      </bottom>
      <diagonal/>
    </border>
    <border>
      <left/>
      <right style="thin">
        <color indexed="12"/>
      </right>
      <top style="double">
        <color indexed="12"/>
      </top>
      <bottom style="thin">
        <color indexed="12"/>
      </bottom>
      <diagonal/>
    </border>
    <border>
      <left style="double">
        <color indexed="12"/>
      </left>
      <right style="thin">
        <color indexed="12"/>
      </right>
      <top style="double">
        <color rgb="FF0000CC"/>
      </top>
      <bottom style="thin">
        <color indexed="12"/>
      </bottom>
      <diagonal/>
    </border>
    <border>
      <left style="thin">
        <color indexed="12"/>
      </left>
      <right style="thin">
        <color indexed="12"/>
      </right>
      <top style="double">
        <color rgb="FF0000CC"/>
      </top>
      <bottom style="thin">
        <color indexed="12"/>
      </bottom>
      <diagonal/>
    </border>
    <border>
      <left style="thin">
        <color indexed="12"/>
      </left>
      <right style="double">
        <color rgb="FF0000CC"/>
      </right>
      <top style="double">
        <color rgb="FF0000CC"/>
      </top>
      <bottom style="thin">
        <color indexed="12"/>
      </bottom>
      <diagonal/>
    </border>
    <border>
      <left style="thin">
        <color indexed="12"/>
      </left>
      <right style="double">
        <color rgb="FF0000CC"/>
      </right>
      <top style="double">
        <color indexed="12"/>
      </top>
      <bottom style="thin">
        <color indexed="12"/>
      </bottom>
      <diagonal/>
    </border>
    <border>
      <left style="double">
        <color indexed="12"/>
      </left>
      <right style="thin">
        <color indexed="12"/>
      </right>
      <top style="double">
        <color indexed="12"/>
      </top>
      <bottom style="double">
        <color rgb="FF0000CC"/>
      </bottom>
      <diagonal/>
    </border>
    <border>
      <left/>
      <right style="thin">
        <color indexed="12"/>
      </right>
      <top style="double">
        <color indexed="12"/>
      </top>
      <bottom style="double">
        <color rgb="FF0000CC"/>
      </bottom>
      <diagonal/>
    </border>
    <border>
      <left style="thin">
        <color indexed="12"/>
      </left>
      <right style="thin">
        <color indexed="12"/>
      </right>
      <top style="double">
        <color indexed="12"/>
      </top>
      <bottom style="double">
        <color rgb="FF0000CC"/>
      </bottom>
      <diagonal/>
    </border>
    <border>
      <left style="thin">
        <color indexed="12"/>
      </left>
      <right style="double">
        <color rgb="FF0000CC"/>
      </right>
      <top style="double">
        <color indexed="12"/>
      </top>
      <bottom style="double">
        <color rgb="FF0000CC"/>
      </bottom>
      <diagonal/>
    </border>
    <border>
      <left style="double">
        <color rgb="FF0000CC"/>
      </left>
      <right style="double">
        <color indexed="12"/>
      </right>
      <top style="double">
        <color rgb="FF0000CC"/>
      </top>
      <bottom style="double">
        <color rgb="FF0000CC"/>
      </bottom>
      <diagonal/>
    </border>
    <border>
      <left style="double">
        <color rgb="FF0000CC"/>
      </left>
      <right/>
      <top style="double">
        <color rgb="FF0000CC"/>
      </top>
      <bottom/>
      <diagonal/>
    </border>
  </borders>
  <cellStyleXfs count="10">
    <xf numFmtId="0" fontId="0" fillId="0" borderId="0"/>
    <xf numFmtId="0" fontId="1" fillId="0" borderId="0"/>
    <xf numFmtId="9" fontId="1" fillId="0" borderId="0" applyFont="0" applyFill="0" applyBorder="0" applyAlignment="0" applyProtection="0"/>
    <xf numFmtId="9" fontId="17"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34" fillId="0" borderId="0" applyNumberFormat="0" applyFill="0" applyBorder="0" applyAlignment="0" applyProtection="0"/>
  </cellStyleXfs>
  <cellXfs count="887">
    <xf numFmtId="0" fontId="0" fillId="0" borderId="0" xfId="0"/>
    <xf numFmtId="0" fontId="1" fillId="0" borderId="0" xfId="1"/>
    <xf numFmtId="0" fontId="1" fillId="0" borderId="5" xfId="1" applyBorder="1" applyAlignment="1">
      <alignment horizontal="center"/>
    </xf>
    <xf numFmtId="0" fontId="1" fillId="0" borderId="0" xfId="1" applyBorder="1" applyAlignment="1">
      <alignment horizontal="center"/>
    </xf>
    <xf numFmtId="0" fontId="4" fillId="0" borderId="7" xfId="1" applyFont="1" applyBorder="1" applyAlignment="1">
      <alignment horizontal="center" textRotation="90"/>
    </xf>
    <xf numFmtId="0" fontId="1" fillId="0" borderId="5" xfId="1" applyBorder="1"/>
    <xf numFmtId="0" fontId="5" fillId="0" borderId="0" xfId="1" applyFont="1" applyBorder="1" applyAlignment="1">
      <alignment wrapText="1"/>
    </xf>
    <xf numFmtId="0" fontId="5" fillId="0" borderId="0" xfId="1" applyFont="1" applyBorder="1"/>
    <xf numFmtId="0" fontId="5" fillId="0" borderId="0" xfId="1" applyFont="1"/>
    <xf numFmtId="0" fontId="1" fillId="0" borderId="0" xfId="1" applyBorder="1"/>
    <xf numFmtId="0" fontId="4" fillId="2" borderId="3" xfId="1" applyFont="1" applyFill="1" applyBorder="1" applyAlignment="1">
      <alignment vertical="center"/>
    </xf>
    <xf numFmtId="0" fontId="4" fillId="3" borderId="4" xfId="1" applyFont="1" applyFill="1" applyBorder="1" applyAlignment="1">
      <alignment vertical="center"/>
    </xf>
    <xf numFmtId="0" fontId="4" fillId="4" borderId="22" xfId="1" applyFont="1" applyFill="1" applyBorder="1" applyAlignment="1">
      <alignment vertical="center"/>
    </xf>
    <xf numFmtId="0" fontId="4" fillId="5" borderId="23" xfId="1" applyFont="1" applyFill="1" applyBorder="1" applyAlignment="1">
      <alignment vertical="center"/>
    </xf>
    <xf numFmtId="0" fontId="4" fillId="2" borderId="26" xfId="1" applyFont="1" applyFill="1" applyBorder="1" applyAlignment="1">
      <alignment vertical="center"/>
    </xf>
    <xf numFmtId="0" fontId="4" fillId="3" borderId="14" xfId="1" applyFont="1" applyFill="1" applyBorder="1" applyAlignment="1">
      <alignment vertical="center"/>
    </xf>
    <xf numFmtId="0" fontId="4" fillId="4" borderId="27" xfId="1" applyFont="1" applyFill="1" applyBorder="1" applyAlignment="1">
      <alignment vertical="center"/>
    </xf>
    <xf numFmtId="0" fontId="3" fillId="0" borderId="6" xfId="1" applyFont="1" applyBorder="1" applyAlignment="1" applyProtection="1">
      <alignment readingOrder="1"/>
      <protection locked="0"/>
    </xf>
    <xf numFmtId="0" fontId="0" fillId="0" borderId="0" xfId="0" applyBorder="1"/>
    <xf numFmtId="0" fontId="7" fillId="0" borderId="6" xfId="0" applyFont="1" applyBorder="1" applyAlignment="1">
      <alignment vertical="top" wrapText="1"/>
    </xf>
    <xf numFmtId="0" fontId="3" fillId="0" borderId="14" xfId="1" applyFont="1" applyBorder="1" applyAlignment="1" applyProtection="1">
      <alignment readingOrder="1"/>
      <protection locked="0"/>
    </xf>
    <xf numFmtId="0" fontId="4" fillId="5" borderId="33" xfId="1" applyFont="1" applyFill="1" applyBorder="1" applyAlignment="1">
      <alignment vertical="center"/>
    </xf>
    <xf numFmtId="0" fontId="4" fillId="3" borderId="37" xfId="1" applyFont="1" applyFill="1" applyBorder="1" applyAlignment="1">
      <alignment vertical="center"/>
    </xf>
    <xf numFmtId="0" fontId="4" fillId="4" borderId="38" xfId="1" applyFont="1" applyFill="1" applyBorder="1" applyAlignment="1">
      <alignment vertical="center"/>
    </xf>
    <xf numFmtId="0" fontId="4" fillId="5" borderId="17" xfId="1" applyFont="1" applyFill="1" applyBorder="1" applyAlignment="1">
      <alignment vertical="center"/>
    </xf>
    <xf numFmtId="0" fontId="4" fillId="2" borderId="39" xfId="1" applyFont="1" applyFill="1" applyBorder="1" applyAlignment="1">
      <alignment vertical="center"/>
    </xf>
    <xf numFmtId="0" fontId="4" fillId="3" borderId="40" xfId="1" applyFont="1" applyFill="1" applyBorder="1" applyAlignment="1">
      <alignment vertical="center"/>
    </xf>
    <xf numFmtId="0" fontId="4" fillId="4" borderId="41" xfId="1" applyFont="1" applyFill="1" applyBorder="1" applyAlignment="1">
      <alignment vertical="center"/>
    </xf>
    <xf numFmtId="0" fontId="4" fillId="5" borderId="9" xfId="1" applyFont="1" applyFill="1" applyBorder="1" applyAlignment="1">
      <alignment vertical="center"/>
    </xf>
    <xf numFmtId="0" fontId="8" fillId="0" borderId="0" xfId="1" applyFont="1" applyFill="1" applyBorder="1" applyAlignment="1">
      <alignment vertical="center"/>
    </xf>
    <xf numFmtId="0" fontId="8" fillId="3" borderId="6" xfId="1" applyFont="1" applyFill="1" applyBorder="1"/>
    <xf numFmtId="0" fontId="8" fillId="4" borderId="6" xfId="1" applyFont="1" applyFill="1" applyBorder="1"/>
    <xf numFmtId="9" fontId="9" fillId="3" borderId="6" xfId="1" applyNumberFormat="1" applyFont="1" applyFill="1" applyBorder="1" applyAlignment="1">
      <alignment horizontal="right" vertical="center"/>
    </xf>
    <xf numFmtId="9" fontId="9" fillId="4" borderId="6" xfId="1" applyNumberFormat="1" applyFont="1" applyFill="1" applyBorder="1" applyAlignment="1">
      <alignment horizontal="right" vertical="center"/>
    </xf>
    <xf numFmtId="9" fontId="9" fillId="0" borderId="0" xfId="2" applyFont="1"/>
    <xf numFmtId="9" fontId="8" fillId="2" borderId="8" xfId="1" applyNumberFormat="1" applyFont="1" applyFill="1" applyBorder="1" applyAlignment="1">
      <alignment vertical="center"/>
    </xf>
    <xf numFmtId="9" fontId="8" fillId="2" borderId="34" xfId="1" applyNumberFormat="1" applyFont="1" applyFill="1" applyBorder="1" applyAlignment="1">
      <alignment vertical="center"/>
    </xf>
    <xf numFmtId="9" fontId="8" fillId="2" borderId="25" xfId="1" applyNumberFormat="1" applyFont="1" applyFill="1" applyBorder="1" applyAlignment="1">
      <alignment vertical="center"/>
    </xf>
    <xf numFmtId="0" fontId="8" fillId="3" borderId="8" xfId="1" applyFont="1" applyFill="1" applyBorder="1" applyAlignment="1"/>
    <xf numFmtId="0" fontId="8" fillId="3" borderId="34" xfId="1" applyFont="1" applyFill="1" applyBorder="1" applyAlignment="1"/>
    <xf numFmtId="0" fontId="8" fillId="3" borderId="25" xfId="1" applyFont="1" applyFill="1" applyBorder="1" applyAlignment="1"/>
    <xf numFmtId="0" fontId="8" fillId="4" borderId="8" xfId="1" applyFont="1" applyFill="1" applyBorder="1" applyAlignment="1"/>
    <xf numFmtId="0" fontId="8" fillId="4" borderId="34" xfId="1" applyFont="1" applyFill="1" applyBorder="1" applyAlignment="1"/>
    <xf numFmtId="0" fontId="8" fillId="4" borderId="25" xfId="1" applyFont="1" applyFill="1" applyBorder="1" applyAlignment="1"/>
    <xf numFmtId="9" fontId="8" fillId="4" borderId="8" xfId="2" applyNumberFormat="1" applyFont="1" applyFill="1" applyBorder="1" applyAlignment="1">
      <alignment horizontal="center"/>
    </xf>
    <xf numFmtId="9" fontId="8" fillId="4" borderId="25" xfId="2" applyNumberFormat="1" applyFont="1" applyFill="1" applyBorder="1" applyAlignment="1">
      <alignment horizontal="center"/>
    </xf>
    <xf numFmtId="0" fontId="8" fillId="0" borderId="0" xfId="2" applyNumberFormat="1" applyFont="1"/>
    <xf numFmtId="0" fontId="3" fillId="0" borderId="49" xfId="1" applyFont="1" applyBorder="1"/>
    <xf numFmtId="0" fontId="7" fillId="0" borderId="50" xfId="0" applyFont="1" applyBorder="1" applyAlignment="1">
      <alignment vertical="top" wrapText="1"/>
    </xf>
    <xf numFmtId="0" fontId="4" fillId="2" borderId="7" xfId="1" applyFont="1" applyFill="1" applyBorder="1" applyAlignment="1">
      <alignment vertical="center"/>
    </xf>
    <xf numFmtId="0" fontId="4" fillId="2" borderId="51" xfId="1" applyFont="1" applyFill="1" applyBorder="1" applyAlignment="1">
      <alignment vertical="center"/>
    </xf>
    <xf numFmtId="0" fontId="3" fillId="0" borderId="3" xfId="1" applyFont="1" applyBorder="1" applyAlignment="1" applyProtection="1">
      <alignment readingOrder="1"/>
      <protection locked="0"/>
    </xf>
    <xf numFmtId="0" fontId="3" fillId="0" borderId="4" xfId="1" applyFont="1" applyBorder="1" applyAlignment="1" applyProtection="1">
      <alignment readingOrder="1"/>
      <protection locked="0"/>
    </xf>
    <xf numFmtId="0" fontId="3" fillId="0" borderId="33" xfId="1" applyFont="1" applyBorder="1" applyAlignment="1" applyProtection="1">
      <alignment readingOrder="1"/>
      <protection locked="0"/>
    </xf>
    <xf numFmtId="0" fontId="3" fillId="0" borderId="10" xfId="1" applyFont="1" applyBorder="1" applyAlignment="1" applyProtection="1">
      <alignment readingOrder="1"/>
      <protection locked="0"/>
    </xf>
    <xf numFmtId="0" fontId="3" fillId="0" borderId="52" xfId="1" applyFont="1" applyBorder="1" applyAlignment="1" applyProtection="1">
      <alignment readingOrder="1"/>
      <protection locked="0"/>
    </xf>
    <xf numFmtId="0" fontId="7" fillId="0" borderId="10" xfId="0" applyFont="1" applyBorder="1" applyAlignment="1">
      <alignment vertical="top" wrapText="1"/>
    </xf>
    <xf numFmtId="0" fontId="3" fillId="0" borderId="15" xfId="1" applyFont="1" applyBorder="1" applyAlignment="1" applyProtection="1">
      <alignment readingOrder="1"/>
      <protection locked="0"/>
    </xf>
    <xf numFmtId="0" fontId="3" fillId="0" borderId="16" xfId="1" applyFont="1" applyBorder="1" applyAlignment="1" applyProtection="1">
      <alignment readingOrder="1"/>
      <protection locked="0"/>
    </xf>
    <xf numFmtId="0" fontId="3" fillId="0" borderId="53" xfId="1" applyFont="1" applyBorder="1" applyAlignment="1" applyProtection="1">
      <alignment readingOrder="1"/>
      <protection locked="0"/>
    </xf>
    <xf numFmtId="0" fontId="4" fillId="0" borderId="44" xfId="1" applyFont="1" applyBorder="1" applyAlignment="1">
      <alignment horizontal="center" textRotation="90"/>
    </xf>
    <xf numFmtId="0" fontId="4" fillId="0" borderId="26" xfId="1" applyFont="1" applyBorder="1" applyAlignment="1">
      <alignment horizontal="center" textRotation="90"/>
    </xf>
    <xf numFmtId="0" fontId="4" fillId="0" borderId="46" xfId="1" applyFont="1" applyBorder="1" applyAlignment="1">
      <alignment horizontal="center" wrapText="1"/>
    </xf>
    <xf numFmtId="0" fontId="4" fillId="0" borderId="47" xfId="1" applyFont="1" applyBorder="1" applyAlignment="1">
      <alignment horizontal="center" wrapText="1"/>
    </xf>
    <xf numFmtId="0" fontId="4" fillId="0" borderId="55" xfId="1" applyFont="1" applyBorder="1" applyAlignment="1">
      <alignment horizontal="center" wrapText="1"/>
    </xf>
    <xf numFmtId="0" fontId="3" fillId="0" borderId="26" xfId="1" applyFont="1" applyBorder="1" applyAlignment="1" applyProtection="1">
      <alignment readingOrder="1"/>
      <protection locked="0"/>
    </xf>
    <xf numFmtId="0" fontId="3" fillId="0" borderId="23" xfId="1" applyFont="1" applyBorder="1" applyAlignment="1" applyProtection="1">
      <alignment readingOrder="1"/>
      <protection locked="0"/>
    </xf>
    <xf numFmtId="0" fontId="3" fillId="0" borderId="43" xfId="1" applyFont="1" applyBorder="1" applyAlignment="1" applyProtection="1">
      <alignment readingOrder="1"/>
      <protection locked="0"/>
    </xf>
    <xf numFmtId="0" fontId="3" fillId="0" borderId="50" xfId="1" applyFont="1" applyBorder="1" applyAlignment="1" applyProtection="1">
      <alignment readingOrder="1"/>
      <protection locked="0"/>
    </xf>
    <xf numFmtId="0" fontId="3" fillId="0" borderId="56" xfId="1" applyFont="1" applyBorder="1" applyAlignment="1" applyProtection="1">
      <alignment readingOrder="1"/>
      <protection locked="0"/>
    </xf>
    <xf numFmtId="0" fontId="4" fillId="2" borderId="45" xfId="1" applyFont="1" applyFill="1" applyBorder="1" applyAlignment="1">
      <alignment vertical="center"/>
    </xf>
    <xf numFmtId="0" fontId="4" fillId="3" borderId="50" xfId="1" applyFont="1" applyFill="1" applyBorder="1" applyAlignment="1">
      <alignment vertical="center"/>
    </xf>
    <xf numFmtId="0" fontId="4" fillId="4" borderId="57" xfId="1" applyFont="1" applyFill="1" applyBorder="1" applyAlignment="1">
      <alignment vertical="center"/>
    </xf>
    <xf numFmtId="0" fontId="4" fillId="5" borderId="56" xfId="1" applyFont="1" applyFill="1" applyBorder="1" applyAlignment="1">
      <alignment vertical="center"/>
    </xf>
    <xf numFmtId="0" fontId="4" fillId="2" borderId="58" xfId="1" applyFont="1" applyFill="1" applyBorder="1" applyAlignment="1">
      <alignment vertical="center"/>
    </xf>
    <xf numFmtId="0" fontId="4" fillId="2" borderId="6" xfId="1" applyFont="1" applyFill="1" applyBorder="1" applyAlignment="1">
      <alignment vertical="center"/>
    </xf>
    <xf numFmtId="0" fontId="4" fillId="2" borderId="43" xfId="1" applyFont="1" applyFill="1" applyBorder="1" applyAlignment="1">
      <alignment vertical="center"/>
    </xf>
    <xf numFmtId="0" fontId="4" fillId="4" borderId="4" xfId="1" applyFont="1" applyFill="1" applyBorder="1" applyAlignment="1">
      <alignment vertical="center"/>
    </xf>
    <xf numFmtId="0" fontId="1" fillId="0" borderId="59" xfId="1" applyFill="1" applyBorder="1" applyAlignment="1"/>
    <xf numFmtId="0" fontId="8" fillId="2" borderId="4" xfId="1" applyFont="1" applyFill="1" applyBorder="1"/>
    <xf numFmtId="0" fontId="8" fillId="2" borderId="33" xfId="1" applyFont="1" applyFill="1" applyBorder="1"/>
    <xf numFmtId="0" fontId="8" fillId="3" borderId="52" xfId="1" applyFont="1" applyFill="1" applyBorder="1"/>
    <xf numFmtId="0" fontId="8" fillId="4" borderId="52" xfId="1" applyFont="1" applyFill="1" applyBorder="1"/>
    <xf numFmtId="0" fontId="8" fillId="5" borderId="16" xfId="1" applyFont="1" applyFill="1" applyBorder="1"/>
    <xf numFmtId="0" fontId="8" fillId="5" borderId="53" xfId="1" applyFont="1" applyFill="1" applyBorder="1"/>
    <xf numFmtId="9" fontId="9" fillId="2" borderId="4" xfId="1" applyNumberFormat="1" applyFont="1" applyFill="1" applyBorder="1" applyAlignment="1">
      <alignment horizontal="right" vertical="center"/>
    </xf>
    <xf numFmtId="9" fontId="9" fillId="2" borderId="33" xfId="1" applyNumberFormat="1" applyFont="1" applyFill="1" applyBorder="1" applyAlignment="1">
      <alignment horizontal="right" vertical="center"/>
    </xf>
    <xf numFmtId="9" fontId="9" fillId="3" borderId="52" xfId="1" applyNumberFormat="1" applyFont="1" applyFill="1" applyBorder="1" applyAlignment="1">
      <alignment horizontal="right" vertical="center"/>
    </xf>
    <xf numFmtId="9" fontId="9" fillId="4" borderId="52" xfId="1" applyNumberFormat="1" applyFont="1" applyFill="1" applyBorder="1" applyAlignment="1">
      <alignment horizontal="right" vertical="center"/>
    </xf>
    <xf numFmtId="9" fontId="9" fillId="5" borderId="16" xfId="1" applyNumberFormat="1" applyFont="1" applyFill="1" applyBorder="1" applyAlignment="1">
      <alignment horizontal="right"/>
    </xf>
    <xf numFmtId="9" fontId="9" fillId="5" borderId="53" xfId="1" applyNumberFormat="1" applyFont="1" applyFill="1" applyBorder="1" applyAlignment="1">
      <alignment horizontal="right"/>
    </xf>
    <xf numFmtId="0" fontId="8" fillId="2" borderId="51" xfId="1" applyFont="1" applyFill="1" applyBorder="1"/>
    <xf numFmtId="0" fontId="8" fillId="3" borderId="25" xfId="1" applyFont="1" applyFill="1" applyBorder="1"/>
    <xf numFmtId="0" fontId="8" fillId="4" borderId="25" xfId="1" applyFont="1" applyFill="1" applyBorder="1"/>
    <xf numFmtId="0" fontId="8" fillId="5" borderId="54" xfId="1" applyFont="1" applyFill="1" applyBorder="1"/>
    <xf numFmtId="9" fontId="9" fillId="2" borderId="51" xfId="1" applyNumberFormat="1" applyFont="1" applyFill="1" applyBorder="1" applyAlignment="1">
      <alignment horizontal="right" vertical="center"/>
    </xf>
    <xf numFmtId="9" fontId="9" fillId="3" borderId="25" xfId="1" applyNumberFormat="1" applyFont="1" applyFill="1" applyBorder="1" applyAlignment="1">
      <alignment horizontal="right" vertical="center"/>
    </xf>
    <xf numFmtId="9" fontId="9" fillId="4" borderId="25" xfId="1" applyNumberFormat="1" applyFont="1" applyFill="1" applyBorder="1" applyAlignment="1">
      <alignment horizontal="right" vertical="center"/>
    </xf>
    <xf numFmtId="9" fontId="9" fillId="5" borderId="54" xfId="1" applyNumberFormat="1" applyFont="1" applyFill="1" applyBorder="1" applyAlignment="1">
      <alignment horizontal="right"/>
    </xf>
    <xf numFmtId="0" fontId="4" fillId="0" borderId="2" xfId="1" applyFont="1" applyBorder="1" applyAlignment="1"/>
    <xf numFmtId="0" fontId="8" fillId="5" borderId="8" xfId="1" applyFont="1" applyFill="1" applyBorder="1" applyAlignment="1"/>
    <xf numFmtId="0" fontId="8" fillId="5" borderId="34" xfId="1" applyFont="1" applyFill="1" applyBorder="1" applyAlignment="1"/>
    <xf numFmtId="0" fontId="8" fillId="5" borderId="25" xfId="1" applyFont="1" applyFill="1" applyBorder="1" applyAlignment="1"/>
    <xf numFmtId="0" fontId="1" fillId="5" borderId="6" xfId="1" applyFill="1" applyBorder="1"/>
    <xf numFmtId="0" fontId="1" fillId="4" borderId="6" xfId="1" applyFill="1" applyBorder="1"/>
    <xf numFmtId="0" fontId="1" fillId="6" borderId="6" xfId="1" applyFill="1" applyBorder="1"/>
    <xf numFmtId="0" fontId="3" fillId="0" borderId="61" xfId="1" applyFont="1" applyBorder="1" applyAlignment="1" applyProtection="1">
      <alignment readingOrder="1"/>
      <protection locked="0"/>
    </xf>
    <xf numFmtId="0" fontId="3" fillId="0" borderId="62" xfId="1" applyFont="1" applyBorder="1" applyAlignment="1" applyProtection="1">
      <alignment readingOrder="1"/>
      <protection locked="0"/>
    </xf>
    <xf numFmtId="0" fontId="3" fillId="0" borderId="63" xfId="1" applyFont="1" applyBorder="1" applyAlignment="1" applyProtection="1">
      <alignment readingOrder="1"/>
      <protection locked="0"/>
    </xf>
    <xf numFmtId="0" fontId="4" fillId="2" borderId="19" xfId="1" applyFont="1" applyFill="1" applyBorder="1" applyAlignment="1">
      <alignment vertical="center"/>
    </xf>
    <xf numFmtId="0" fontId="4" fillId="3" borderId="12" xfId="1" applyFont="1" applyFill="1" applyBorder="1" applyAlignment="1">
      <alignment vertical="center"/>
    </xf>
    <xf numFmtId="0" fontId="4" fillId="4" borderId="5" xfId="1" applyFont="1" applyFill="1" applyBorder="1" applyAlignment="1">
      <alignment vertical="center"/>
    </xf>
    <xf numFmtId="0" fontId="4" fillId="5" borderId="11" xfId="1" applyFont="1" applyFill="1" applyBorder="1" applyAlignment="1">
      <alignment vertical="center"/>
    </xf>
    <xf numFmtId="0" fontId="13" fillId="0" borderId="47" xfId="1" applyFont="1" applyBorder="1" applyAlignment="1">
      <alignment horizontal="center"/>
    </xf>
    <xf numFmtId="0" fontId="13" fillId="0" borderId="48" xfId="1" applyFont="1" applyBorder="1" applyAlignment="1">
      <alignment horizontal="center"/>
    </xf>
    <xf numFmtId="0" fontId="14" fillId="0" borderId="36" xfId="1" applyFont="1" applyBorder="1" applyAlignment="1">
      <alignment horizontal="center"/>
    </xf>
    <xf numFmtId="0" fontId="3" fillId="0" borderId="51" xfId="1" applyFont="1" applyBorder="1" applyAlignment="1" applyProtection="1">
      <alignment readingOrder="1"/>
      <protection locked="0"/>
    </xf>
    <xf numFmtId="0" fontId="3" fillId="0" borderId="25" xfId="1" applyFont="1" applyBorder="1" applyAlignment="1" applyProtection="1">
      <alignment readingOrder="1"/>
      <protection locked="0"/>
    </xf>
    <xf numFmtId="0" fontId="3" fillId="0" borderId="29" xfId="1" applyFont="1" applyBorder="1" applyAlignment="1" applyProtection="1">
      <alignment readingOrder="1"/>
      <protection locked="0"/>
    </xf>
    <xf numFmtId="0" fontId="3" fillId="0" borderId="54" xfId="1" applyFont="1" applyBorder="1" applyAlignment="1" applyProtection="1">
      <alignment readingOrder="1"/>
      <protection locked="0"/>
    </xf>
    <xf numFmtId="0" fontId="3" fillId="0" borderId="45" xfId="1" applyFont="1" applyBorder="1" applyAlignment="1" applyProtection="1">
      <alignment readingOrder="1"/>
      <protection locked="0"/>
    </xf>
    <xf numFmtId="0" fontId="3" fillId="0" borderId="7" xfId="1" applyFont="1" applyBorder="1" applyAlignment="1" applyProtection="1">
      <alignment readingOrder="1"/>
      <protection locked="0"/>
    </xf>
    <xf numFmtId="0" fontId="7" fillId="0" borderId="25" xfId="0" applyFont="1" applyBorder="1" applyAlignment="1">
      <alignment vertical="top" wrapText="1"/>
    </xf>
    <xf numFmtId="0" fontId="7" fillId="0" borderId="45" xfId="0" applyFont="1" applyBorder="1" applyAlignment="1">
      <alignment vertical="top" wrapText="1"/>
    </xf>
    <xf numFmtId="0" fontId="10" fillId="7" borderId="18" xfId="0" applyFont="1" applyFill="1" applyBorder="1" applyAlignment="1">
      <alignment vertical="top" wrapText="1"/>
    </xf>
    <xf numFmtId="0" fontId="10" fillId="7" borderId="60" xfId="0" applyFont="1" applyFill="1" applyBorder="1" applyAlignment="1">
      <alignment vertical="top" wrapText="1"/>
    </xf>
    <xf numFmtId="0" fontId="1" fillId="7" borderId="0" xfId="1" applyFill="1" applyAlignment="1">
      <alignment horizontal="left" vertical="top"/>
    </xf>
    <xf numFmtId="0" fontId="1" fillId="7" borderId="0" xfId="1" applyFill="1" applyAlignment="1">
      <alignment horizontal="left" vertical="top" wrapText="1"/>
    </xf>
    <xf numFmtId="0" fontId="3" fillId="7" borderId="0" xfId="1" applyFont="1" applyFill="1" applyAlignment="1">
      <alignment horizontal="left" vertical="top" wrapText="1"/>
    </xf>
    <xf numFmtId="0" fontId="1" fillId="7" borderId="0" xfId="1" applyFill="1" applyBorder="1" applyAlignment="1">
      <alignment horizontal="left" vertical="top"/>
    </xf>
    <xf numFmtId="0" fontId="1" fillId="7" borderId="0" xfId="1" applyFill="1" applyBorder="1" applyAlignment="1">
      <alignment horizontal="left" vertical="top" wrapText="1"/>
    </xf>
    <xf numFmtId="0" fontId="5" fillId="7" borderId="0" xfId="1" applyFont="1" applyFill="1" applyBorder="1" applyAlignment="1">
      <alignment horizontal="left" vertical="top" wrapText="1"/>
    </xf>
    <xf numFmtId="0" fontId="0" fillId="7" borderId="0" xfId="0" applyFill="1" applyAlignment="1">
      <alignment horizontal="left" vertical="top"/>
    </xf>
    <xf numFmtId="0" fontId="10" fillId="7" borderId="21" xfId="0" applyFont="1" applyFill="1" applyBorder="1" applyAlignment="1">
      <alignment wrapText="1"/>
    </xf>
    <xf numFmtId="0" fontId="10" fillId="7" borderId="24" xfId="0" applyFont="1" applyFill="1" applyBorder="1" applyAlignment="1">
      <alignment wrapText="1"/>
    </xf>
    <xf numFmtId="0" fontId="10" fillId="7" borderId="24" xfId="0" applyFont="1" applyFill="1" applyBorder="1"/>
    <xf numFmtId="0" fontId="10" fillId="7" borderId="64" xfId="0" applyFont="1" applyFill="1" applyBorder="1" applyAlignment="1">
      <alignment wrapText="1"/>
    </xf>
    <xf numFmtId="0" fontId="10" fillId="7" borderId="35" xfId="0" applyFont="1" applyFill="1" applyBorder="1" applyAlignment="1">
      <alignment wrapText="1"/>
    </xf>
    <xf numFmtId="0" fontId="3" fillId="7" borderId="21" xfId="1" applyFont="1" applyFill="1" applyBorder="1" applyAlignment="1">
      <alignment horizontal="left" vertical="top"/>
    </xf>
    <xf numFmtId="0" fontId="3" fillId="7" borderId="24" xfId="1" applyFont="1" applyFill="1" applyBorder="1" applyAlignment="1">
      <alignment horizontal="left" vertical="top"/>
    </xf>
    <xf numFmtId="0" fontId="3" fillId="7" borderId="35" xfId="1" applyFont="1" applyFill="1" applyBorder="1" applyAlignment="1">
      <alignment horizontal="left" vertical="top"/>
    </xf>
    <xf numFmtId="0" fontId="0" fillId="7" borderId="0" xfId="0" applyFill="1"/>
    <xf numFmtId="0" fontId="2" fillId="7" borderId="18" xfId="1" applyFont="1" applyFill="1" applyBorder="1" applyAlignment="1">
      <alignment horizontal="center" vertical="top" wrapText="1"/>
    </xf>
    <xf numFmtId="0" fontId="1" fillId="0" borderId="19" xfId="1" applyFont="1" applyBorder="1" applyAlignment="1">
      <alignment horizontal="center"/>
    </xf>
    <xf numFmtId="0" fontId="1" fillId="0" borderId="12" xfId="1" applyFont="1" applyBorder="1" applyAlignment="1">
      <alignment horizontal="center"/>
    </xf>
    <xf numFmtId="0" fontId="4" fillId="0" borderId="0" xfId="1" applyFont="1" applyFill="1" applyBorder="1" applyAlignment="1">
      <alignment horizontal="center"/>
    </xf>
    <xf numFmtId="0" fontId="4" fillId="0" borderId="20" xfId="1" applyFont="1" applyFill="1" applyBorder="1" applyAlignment="1">
      <alignment horizontal="center"/>
    </xf>
    <xf numFmtId="0" fontId="0" fillId="0" borderId="0" xfId="0" applyAlignment="1">
      <alignment horizontal="center"/>
    </xf>
    <xf numFmtId="0" fontId="18" fillId="0" borderId="0" xfId="4"/>
    <xf numFmtId="0" fontId="9" fillId="0" borderId="0" xfId="4" applyFont="1"/>
    <xf numFmtId="0" fontId="1" fillId="0" borderId="0" xfId="1" applyProtection="1">
      <protection hidden="1"/>
    </xf>
    <xf numFmtId="0" fontId="1" fillId="0" borderId="0" xfId="1" applyAlignment="1" applyProtection="1">
      <alignment horizontal="left" vertical="top"/>
      <protection hidden="1"/>
    </xf>
    <xf numFmtId="0" fontId="0" fillId="0" borderId="0" xfId="0" applyProtection="1">
      <protection hidden="1"/>
    </xf>
    <xf numFmtId="0" fontId="1" fillId="0" borderId="72" xfId="1" applyBorder="1" applyAlignment="1" applyProtection="1">
      <alignment vertical="top"/>
      <protection hidden="1"/>
    </xf>
    <xf numFmtId="0" fontId="1" fillId="0" borderId="77" xfId="1" applyBorder="1" applyAlignment="1" applyProtection="1">
      <alignment vertical="top"/>
      <protection hidden="1"/>
    </xf>
    <xf numFmtId="0" fontId="1" fillId="0" borderId="51" xfId="1" applyBorder="1" applyAlignment="1" applyProtection="1">
      <alignment vertical="top"/>
      <protection hidden="1"/>
    </xf>
    <xf numFmtId="0" fontId="1" fillId="0" borderId="33" xfId="1" applyBorder="1" applyAlignment="1" applyProtection="1">
      <alignment horizontal="left"/>
      <protection hidden="1"/>
    </xf>
    <xf numFmtId="0" fontId="8" fillId="13" borderId="65" xfId="1" applyFont="1" applyFill="1" applyBorder="1" applyAlignment="1" applyProtection="1">
      <alignment horizontal="center" wrapText="1"/>
      <protection hidden="1"/>
    </xf>
    <xf numFmtId="0" fontId="8" fillId="9" borderId="47" xfId="1" applyFont="1" applyFill="1" applyBorder="1" applyAlignment="1" applyProtection="1">
      <alignment horizontal="center" wrapText="1"/>
      <protection hidden="1"/>
    </xf>
    <xf numFmtId="0" fontId="8" fillId="13" borderId="47" xfId="1" applyFont="1" applyFill="1" applyBorder="1" applyAlignment="1" applyProtection="1">
      <alignment horizontal="center" wrapText="1"/>
      <protection hidden="1"/>
    </xf>
    <xf numFmtId="0" fontId="8" fillId="9" borderId="55" xfId="1" applyFont="1" applyFill="1" applyBorder="1" applyAlignment="1" applyProtection="1">
      <alignment horizontal="center" wrapText="1"/>
      <protection hidden="1"/>
    </xf>
    <xf numFmtId="0" fontId="3" fillId="0" borderId="73" xfId="1" applyFont="1" applyBorder="1" applyAlignment="1" applyProtection="1">
      <alignment vertical="top"/>
      <protection hidden="1"/>
    </xf>
    <xf numFmtId="0" fontId="3" fillId="0" borderId="34" xfId="1" applyFont="1" applyBorder="1" applyAlignment="1" applyProtection="1">
      <alignment vertical="top"/>
      <protection hidden="1"/>
    </xf>
    <xf numFmtId="0" fontId="3" fillId="0" borderId="25" xfId="1" applyFont="1" applyBorder="1" applyAlignment="1" applyProtection="1">
      <alignment vertical="top"/>
      <protection hidden="1"/>
    </xf>
    <xf numFmtId="0" fontId="1" fillId="0" borderId="52" xfId="1" applyBorder="1" applyAlignment="1" applyProtection="1">
      <alignment horizontal="left"/>
      <protection hidden="1"/>
    </xf>
    <xf numFmtId="0" fontId="3" fillId="0" borderId="2" xfId="1" applyFont="1" applyBorder="1" applyAlignment="1" applyProtection="1">
      <alignment vertical="top"/>
      <protection hidden="1"/>
    </xf>
    <xf numFmtId="0" fontId="3" fillId="0" borderId="29" xfId="1" applyFont="1" applyBorder="1" applyAlignment="1" applyProtection="1">
      <alignment vertical="top"/>
      <protection hidden="1"/>
    </xf>
    <xf numFmtId="0" fontId="20" fillId="0" borderId="63" xfId="1" applyFont="1" applyBorder="1" applyAlignment="1" applyProtection="1">
      <alignment horizontal="left"/>
      <protection hidden="1"/>
    </xf>
    <xf numFmtId="0" fontId="16" fillId="11" borderId="39" xfId="1" applyFont="1" applyFill="1" applyBorder="1" applyAlignment="1" applyProtection="1">
      <alignment textRotation="90"/>
      <protection hidden="1"/>
    </xf>
    <xf numFmtId="0" fontId="16" fillId="8" borderId="40" xfId="1" applyFont="1" applyFill="1" applyBorder="1" applyAlignment="1" applyProtection="1">
      <alignment textRotation="90"/>
      <protection hidden="1"/>
    </xf>
    <xf numFmtId="0" fontId="16" fillId="14" borderId="40" xfId="1" applyFont="1" applyFill="1" applyBorder="1" applyAlignment="1" applyProtection="1">
      <alignment textRotation="90"/>
      <protection hidden="1"/>
    </xf>
    <xf numFmtId="0" fontId="0" fillId="16" borderId="9" xfId="0" applyFill="1" applyBorder="1" applyAlignment="1" applyProtection="1">
      <alignment textRotation="90"/>
      <protection hidden="1"/>
    </xf>
    <xf numFmtId="0" fontId="16" fillId="11" borderId="39" xfId="1" applyFont="1" applyFill="1" applyBorder="1" applyAlignment="1" applyProtection="1">
      <alignment textRotation="90" wrapText="1"/>
      <protection hidden="1"/>
    </xf>
    <xf numFmtId="0" fontId="17" fillId="16" borderId="9" xfId="0" applyFont="1" applyFill="1" applyBorder="1" applyAlignment="1" applyProtection="1">
      <alignment textRotation="90"/>
      <protection hidden="1"/>
    </xf>
    <xf numFmtId="0" fontId="13" fillId="0" borderId="31" xfId="1" applyFont="1" applyBorder="1" applyProtection="1">
      <protection hidden="1"/>
    </xf>
    <xf numFmtId="0" fontId="19" fillId="0" borderId="60" xfId="1" applyFont="1" applyBorder="1" applyAlignment="1" applyProtection="1">
      <alignment horizontal="center" vertical="center" wrapText="1"/>
      <protection hidden="1"/>
    </xf>
    <xf numFmtId="0" fontId="1" fillId="0" borderId="0" xfId="1" applyFont="1" applyBorder="1" applyAlignment="1" applyProtection="1">
      <alignment readingOrder="1"/>
      <protection hidden="1"/>
    </xf>
    <xf numFmtId="0" fontId="4" fillId="0" borderId="0" xfId="1" applyFont="1" applyFill="1" applyBorder="1" applyProtection="1">
      <protection hidden="1"/>
    </xf>
    <xf numFmtId="0" fontId="8" fillId="11" borderId="3" xfId="1" applyFont="1" applyFill="1" applyBorder="1" applyAlignment="1" applyProtection="1">
      <alignment horizontal="center" vertical="center"/>
      <protection hidden="1"/>
    </xf>
    <xf numFmtId="0" fontId="8" fillId="8" borderId="4" xfId="1" applyFont="1" applyFill="1" applyBorder="1" applyAlignment="1" applyProtection="1">
      <alignment horizontal="center" vertical="center"/>
      <protection hidden="1"/>
    </xf>
    <xf numFmtId="0" fontId="8" fillId="14" borderId="22" xfId="1" applyFont="1" applyFill="1" applyBorder="1" applyAlignment="1" applyProtection="1">
      <alignment horizontal="center" vertical="center"/>
      <protection hidden="1"/>
    </xf>
    <xf numFmtId="0" fontId="8" fillId="16" borderId="33" xfId="1" applyFont="1" applyFill="1" applyBorder="1" applyAlignment="1" applyProtection="1">
      <alignment horizontal="center" vertical="center"/>
      <protection hidden="1"/>
    </xf>
    <xf numFmtId="0" fontId="0" fillId="0" borderId="0" xfId="0" applyBorder="1" applyProtection="1">
      <protection hidden="1"/>
    </xf>
    <xf numFmtId="9" fontId="8" fillId="11" borderId="3" xfId="3" applyFont="1" applyFill="1" applyBorder="1" applyAlignment="1" applyProtection="1">
      <alignment horizontal="center" vertical="center"/>
      <protection hidden="1"/>
    </xf>
    <xf numFmtId="9" fontId="8" fillId="8" borderId="4" xfId="3" applyFont="1" applyFill="1" applyBorder="1" applyAlignment="1" applyProtection="1">
      <alignment horizontal="center" vertical="center"/>
      <protection hidden="1"/>
    </xf>
    <xf numFmtId="9" fontId="8" fillId="14" borderId="4" xfId="3" applyFont="1" applyFill="1" applyBorder="1" applyAlignment="1" applyProtection="1">
      <alignment horizontal="center" vertical="center"/>
      <protection hidden="1"/>
    </xf>
    <xf numFmtId="0" fontId="8" fillId="11" borderId="10" xfId="1" applyFont="1" applyFill="1" applyBorder="1" applyAlignment="1" applyProtection="1">
      <alignment horizontal="center" vertical="center"/>
      <protection hidden="1"/>
    </xf>
    <xf numFmtId="0" fontId="8" fillId="8" borderId="14" xfId="1" applyFont="1" applyFill="1" applyBorder="1" applyAlignment="1" applyProtection="1">
      <alignment horizontal="center" vertical="center"/>
      <protection hidden="1"/>
    </xf>
    <xf numFmtId="0" fontId="8" fillId="14" borderId="27" xfId="1" applyFont="1" applyFill="1" applyBorder="1" applyAlignment="1" applyProtection="1">
      <alignment horizontal="center" vertical="center"/>
      <protection hidden="1"/>
    </xf>
    <xf numFmtId="0" fontId="8" fillId="16" borderId="23" xfId="1" applyFont="1" applyFill="1" applyBorder="1" applyAlignment="1" applyProtection="1">
      <alignment horizontal="center" vertical="center"/>
      <protection hidden="1"/>
    </xf>
    <xf numFmtId="9" fontId="8" fillId="11" borderId="10" xfId="3" applyFont="1" applyFill="1" applyBorder="1" applyAlignment="1" applyProtection="1">
      <alignment horizontal="center" vertical="center"/>
      <protection hidden="1"/>
    </xf>
    <xf numFmtId="9" fontId="8" fillId="8" borderId="6" xfId="3" applyFont="1" applyFill="1" applyBorder="1" applyAlignment="1" applyProtection="1">
      <alignment horizontal="center" vertical="center"/>
      <protection hidden="1"/>
    </xf>
    <xf numFmtId="9" fontId="8" fillId="14" borderId="6" xfId="3" applyFont="1" applyFill="1" applyBorder="1" applyAlignment="1" applyProtection="1">
      <alignment horizontal="center" vertical="center"/>
      <protection hidden="1"/>
    </xf>
    <xf numFmtId="0" fontId="8" fillId="11" borderId="26" xfId="1" applyFont="1" applyFill="1" applyBorder="1" applyAlignment="1" applyProtection="1">
      <alignment horizontal="center" vertical="center"/>
      <protection hidden="1"/>
    </xf>
    <xf numFmtId="0" fontId="8" fillId="11" borderId="7" xfId="1" applyFont="1" applyFill="1" applyBorder="1" applyAlignment="1" applyProtection="1">
      <alignment horizontal="center" vertical="center"/>
      <protection hidden="1"/>
    </xf>
    <xf numFmtId="0" fontId="8" fillId="11" borderId="58" xfId="1" applyFont="1" applyFill="1" applyBorder="1" applyAlignment="1" applyProtection="1">
      <alignment horizontal="center" vertical="center"/>
      <protection hidden="1"/>
    </xf>
    <xf numFmtId="0" fontId="8" fillId="8" borderId="37" xfId="1" applyFont="1" applyFill="1" applyBorder="1" applyAlignment="1" applyProtection="1">
      <alignment horizontal="center" vertical="center"/>
      <protection hidden="1"/>
    </xf>
    <xf numFmtId="0" fontId="8" fillId="14" borderId="38" xfId="1" applyFont="1" applyFill="1" applyBorder="1" applyAlignment="1" applyProtection="1">
      <alignment horizontal="center" vertical="center"/>
      <protection hidden="1"/>
    </xf>
    <xf numFmtId="0" fontId="8" fillId="16" borderId="17" xfId="1" applyFont="1" applyFill="1" applyBorder="1" applyAlignment="1" applyProtection="1">
      <alignment horizontal="center" vertical="center"/>
      <protection hidden="1"/>
    </xf>
    <xf numFmtId="9" fontId="8" fillId="11" borderId="15" xfId="3" applyFont="1" applyFill="1" applyBorder="1" applyAlignment="1" applyProtection="1">
      <alignment horizontal="center" vertical="center"/>
      <protection hidden="1"/>
    </xf>
    <xf numFmtId="9" fontId="8" fillId="8" borderId="16" xfId="3" applyFont="1" applyFill="1" applyBorder="1" applyAlignment="1" applyProtection="1">
      <alignment horizontal="center" vertical="center"/>
      <protection hidden="1"/>
    </xf>
    <xf numFmtId="9" fontId="8" fillId="14" borderId="16" xfId="3" applyFont="1" applyFill="1" applyBorder="1" applyAlignment="1" applyProtection="1">
      <alignment horizontal="center" vertical="center"/>
      <protection hidden="1"/>
    </xf>
    <xf numFmtId="9" fontId="8" fillId="11" borderId="26" xfId="3" applyFont="1" applyFill="1" applyBorder="1" applyAlignment="1" applyProtection="1">
      <alignment horizontal="center" vertical="center"/>
      <protection hidden="1"/>
    </xf>
    <xf numFmtId="9" fontId="8" fillId="8" borderId="14" xfId="3" applyFont="1" applyFill="1" applyBorder="1" applyAlignment="1" applyProtection="1">
      <alignment horizontal="center" vertical="center"/>
      <protection hidden="1"/>
    </xf>
    <xf numFmtId="9" fontId="8" fillId="14" borderId="14" xfId="3" applyFont="1" applyFill="1" applyBorder="1" applyAlignment="1" applyProtection="1">
      <alignment horizontal="center" vertical="center"/>
      <protection hidden="1"/>
    </xf>
    <xf numFmtId="0" fontId="8" fillId="11" borderId="19" xfId="1" applyFont="1" applyFill="1" applyBorder="1" applyAlignment="1" applyProtection="1">
      <alignment horizontal="center" vertical="center"/>
      <protection hidden="1"/>
    </xf>
    <xf numFmtId="0" fontId="8" fillId="8" borderId="12" xfId="1" applyFont="1" applyFill="1" applyBorder="1" applyAlignment="1" applyProtection="1">
      <alignment horizontal="center" vertical="center"/>
      <protection hidden="1"/>
    </xf>
    <xf numFmtId="0" fontId="8" fillId="14" borderId="5" xfId="1" applyFont="1" applyFill="1" applyBorder="1" applyAlignment="1" applyProtection="1">
      <alignment horizontal="center" vertical="center"/>
      <protection hidden="1"/>
    </xf>
    <xf numFmtId="0" fontId="8" fillId="16" borderId="11" xfId="1" applyFont="1" applyFill="1" applyBorder="1" applyAlignment="1" applyProtection="1">
      <alignment horizontal="center" vertical="center"/>
      <protection hidden="1"/>
    </xf>
    <xf numFmtId="0" fontId="8" fillId="11" borderId="51" xfId="1" applyFont="1" applyFill="1" applyBorder="1" applyAlignment="1" applyProtection="1">
      <alignment horizontal="center" vertical="center"/>
      <protection hidden="1"/>
    </xf>
    <xf numFmtId="0" fontId="1" fillId="0" borderId="0" xfId="1" applyBorder="1" applyAlignment="1" applyProtection="1">
      <alignment horizontal="center" vertical="center" textRotation="90"/>
      <protection hidden="1"/>
    </xf>
    <xf numFmtId="0" fontId="1" fillId="0" borderId="0" xfId="1" applyBorder="1" applyAlignment="1" applyProtection="1">
      <alignment horizontal="center" vertical="center" textRotation="90" wrapText="1"/>
      <protection hidden="1"/>
    </xf>
    <xf numFmtId="0" fontId="10" fillId="7" borderId="0" xfId="0" applyFont="1" applyFill="1" applyBorder="1" applyAlignment="1" applyProtection="1">
      <alignment vertical="top" wrapText="1"/>
      <protection hidden="1"/>
    </xf>
    <xf numFmtId="0" fontId="4" fillId="0" borderId="0" xfId="1" applyFont="1" applyFill="1" applyBorder="1" applyAlignment="1" applyProtection="1">
      <alignment horizontal="center" vertical="center"/>
      <protection hidden="1"/>
    </xf>
    <xf numFmtId="0" fontId="0" fillId="0" borderId="0" xfId="0" applyFill="1" applyBorder="1" applyProtection="1">
      <protection hidden="1"/>
    </xf>
    <xf numFmtId="0" fontId="4" fillId="0" borderId="0" xfId="1" applyFont="1" applyFill="1" applyBorder="1" applyAlignment="1" applyProtection="1">
      <alignment vertical="center"/>
      <protection hidden="1"/>
    </xf>
    <xf numFmtId="0" fontId="8" fillId="14" borderId="4" xfId="1" applyFont="1" applyFill="1" applyBorder="1" applyAlignment="1" applyProtection="1">
      <alignment horizontal="center" vertical="center"/>
      <protection hidden="1"/>
    </xf>
    <xf numFmtId="0" fontId="8" fillId="8" borderId="6" xfId="1" applyFont="1" applyFill="1" applyBorder="1" applyAlignment="1" applyProtection="1">
      <alignment horizontal="center" vertical="center"/>
      <protection hidden="1"/>
    </xf>
    <xf numFmtId="0" fontId="8" fillId="14" borderId="6" xfId="1" applyFont="1" applyFill="1" applyBorder="1" applyAlignment="1" applyProtection="1">
      <alignment horizontal="center" vertical="center"/>
      <protection hidden="1"/>
    </xf>
    <xf numFmtId="0" fontId="8" fillId="16" borderId="52" xfId="1" applyFont="1" applyFill="1" applyBorder="1" applyAlignment="1" applyProtection="1">
      <alignment horizontal="center" vertical="center"/>
      <protection hidden="1"/>
    </xf>
    <xf numFmtId="0" fontId="8" fillId="11" borderId="15" xfId="1" applyFont="1" applyFill="1" applyBorder="1" applyAlignment="1" applyProtection="1">
      <alignment horizontal="center" vertical="center"/>
      <protection hidden="1"/>
    </xf>
    <xf numFmtId="0" fontId="8" fillId="8" borderId="16" xfId="1" applyFont="1" applyFill="1" applyBorder="1" applyAlignment="1" applyProtection="1">
      <alignment horizontal="center" vertical="center"/>
      <protection hidden="1"/>
    </xf>
    <xf numFmtId="0" fontId="8" fillId="14" borderId="16" xfId="1" applyFont="1" applyFill="1" applyBorder="1" applyAlignment="1" applyProtection="1">
      <alignment horizontal="center" vertical="center"/>
      <protection hidden="1"/>
    </xf>
    <xf numFmtId="0" fontId="8" fillId="16" borderId="53" xfId="1" applyFont="1" applyFill="1" applyBorder="1" applyAlignment="1" applyProtection="1">
      <alignment horizontal="center" vertical="center"/>
      <protection hidden="1"/>
    </xf>
    <xf numFmtId="0" fontId="3" fillId="0" borderId="0" xfId="1" applyFont="1" applyBorder="1" applyAlignment="1" applyProtection="1">
      <alignment horizontal="center" vertical="center" textRotation="90" wrapText="1"/>
      <protection hidden="1"/>
    </xf>
    <xf numFmtId="0" fontId="10" fillId="0" borderId="0" xfId="0" applyFont="1" applyBorder="1" applyAlignment="1" applyProtection="1">
      <alignment wrapText="1"/>
      <protection hidden="1"/>
    </xf>
    <xf numFmtId="0" fontId="8" fillId="0" borderId="0" xfId="1" applyFont="1" applyFill="1" applyBorder="1" applyAlignment="1" applyProtection="1">
      <alignment horizontal="center" vertical="center"/>
      <protection hidden="1"/>
    </xf>
    <xf numFmtId="0" fontId="1" fillId="0" borderId="0" xfId="1" applyFill="1" applyBorder="1" applyAlignment="1" applyProtection="1">
      <protection hidden="1"/>
    </xf>
    <xf numFmtId="0" fontId="8" fillId="0" borderId="0" xfId="1" applyFont="1" applyFill="1" applyBorder="1" applyAlignment="1" applyProtection="1">
      <alignment vertical="center"/>
      <protection hidden="1"/>
    </xf>
    <xf numFmtId="0" fontId="3" fillId="17" borderId="72" xfId="1" applyFont="1" applyFill="1" applyBorder="1" applyAlignment="1" applyProtection="1">
      <alignment horizontal="left" vertical="top"/>
      <protection hidden="1"/>
    </xf>
    <xf numFmtId="0" fontId="3" fillId="17" borderId="73" xfId="1" applyFont="1" applyFill="1" applyBorder="1" applyAlignment="1" applyProtection="1">
      <alignment horizontal="left" vertical="top"/>
      <protection hidden="1"/>
    </xf>
    <xf numFmtId="0" fontId="8" fillId="8" borderId="10" xfId="1" applyFont="1" applyFill="1" applyBorder="1" applyAlignment="1" applyProtection="1">
      <alignment horizontal="center" vertical="center"/>
      <protection hidden="1"/>
    </xf>
    <xf numFmtId="0" fontId="8" fillId="14" borderId="10" xfId="1" applyFont="1" applyFill="1" applyBorder="1" applyAlignment="1" applyProtection="1">
      <alignment horizontal="center"/>
      <protection hidden="1"/>
    </xf>
    <xf numFmtId="0" fontId="3" fillId="17" borderId="74" xfId="1" applyFont="1" applyFill="1" applyBorder="1" applyAlignment="1" applyProtection="1">
      <alignment horizontal="left" vertical="top"/>
      <protection hidden="1"/>
    </xf>
    <xf numFmtId="0" fontId="8" fillId="16" borderId="15" xfId="1" applyFont="1" applyFill="1" applyBorder="1" applyAlignment="1" applyProtection="1">
      <alignment horizontal="center"/>
      <protection hidden="1"/>
    </xf>
    <xf numFmtId="9" fontId="9" fillId="11" borderId="3" xfId="3" applyFont="1" applyFill="1" applyBorder="1" applyAlignment="1" applyProtection="1">
      <alignment horizontal="center" vertical="center"/>
      <protection hidden="1"/>
    </xf>
    <xf numFmtId="9" fontId="9" fillId="8" borderId="10" xfId="3" applyFont="1" applyFill="1" applyBorder="1" applyAlignment="1" applyProtection="1">
      <alignment horizontal="center" vertical="center"/>
      <protection hidden="1"/>
    </xf>
    <xf numFmtId="9" fontId="9" fillId="14" borderId="10" xfId="3" applyFont="1" applyFill="1" applyBorder="1" applyAlignment="1" applyProtection="1">
      <alignment horizontal="center" vertical="center"/>
      <protection hidden="1"/>
    </xf>
    <xf numFmtId="9" fontId="9" fillId="16" borderId="15" xfId="1" applyNumberFormat="1" applyFont="1" applyFill="1" applyBorder="1" applyAlignment="1" applyProtection="1">
      <alignment horizontal="center"/>
      <protection hidden="1"/>
    </xf>
    <xf numFmtId="0" fontId="0" fillId="0" borderId="0" xfId="0" applyAlignment="1" applyProtection="1">
      <alignment horizontal="left" vertical="top"/>
      <protection hidden="1"/>
    </xf>
    <xf numFmtId="9" fontId="9" fillId="0" borderId="0" xfId="2" applyFont="1" applyProtection="1">
      <protection hidden="1"/>
    </xf>
    <xf numFmtId="0" fontId="3" fillId="15" borderId="72" xfId="1" applyFont="1" applyFill="1" applyBorder="1" applyAlignment="1" applyProtection="1">
      <alignment horizontal="left" vertical="top"/>
      <protection hidden="1"/>
    </xf>
    <xf numFmtId="0" fontId="3" fillId="15" borderId="73" xfId="1" applyFont="1" applyFill="1" applyBorder="1" applyAlignment="1" applyProtection="1">
      <alignment horizontal="left" vertical="top"/>
      <protection hidden="1"/>
    </xf>
    <xf numFmtId="0" fontId="3" fillId="15" borderId="74" xfId="1" applyFont="1" applyFill="1" applyBorder="1" applyAlignment="1" applyProtection="1">
      <alignment horizontal="left" vertical="top"/>
      <protection hidden="1"/>
    </xf>
    <xf numFmtId="0" fontId="3" fillId="12" borderId="72" xfId="1" applyFont="1" applyFill="1" applyBorder="1" applyAlignment="1" applyProtection="1">
      <alignment horizontal="left" vertical="top"/>
      <protection hidden="1"/>
    </xf>
    <xf numFmtId="0" fontId="3" fillId="12" borderId="73" xfId="1" applyFont="1" applyFill="1" applyBorder="1" applyAlignment="1" applyProtection="1">
      <alignment horizontal="left" vertical="top"/>
      <protection hidden="1"/>
    </xf>
    <xf numFmtId="0" fontId="3" fillId="12" borderId="74" xfId="1" applyFont="1" applyFill="1" applyBorder="1" applyAlignment="1" applyProtection="1">
      <alignment horizontal="left" vertical="top"/>
      <protection hidden="1"/>
    </xf>
    <xf numFmtId="0" fontId="0" fillId="0" borderId="0" xfId="0" applyAlignment="1" applyProtection="1">
      <alignment vertical="center"/>
      <protection hidden="1"/>
    </xf>
    <xf numFmtId="0" fontId="1" fillId="0" borderId="0" xfId="1" applyBorder="1" applyAlignment="1" applyProtection="1">
      <alignment horizontal="center" textRotation="90" wrapText="1"/>
      <protection hidden="1"/>
    </xf>
    <xf numFmtId="0" fontId="1" fillId="0" borderId="0" xfId="1" applyBorder="1" applyAlignment="1" applyProtection="1">
      <alignment horizontal="center"/>
      <protection hidden="1"/>
    </xf>
    <xf numFmtId="0" fontId="3" fillId="0" borderId="0" xfId="1" applyFont="1" applyFill="1" applyBorder="1" applyAlignment="1" applyProtection="1">
      <alignment horizontal="left" vertical="top"/>
      <protection hidden="1"/>
    </xf>
    <xf numFmtId="9" fontId="9" fillId="0" borderId="0" xfId="1" applyNumberFormat="1" applyFont="1" applyFill="1" applyBorder="1" applyAlignment="1" applyProtection="1">
      <alignment horizontal="right"/>
      <protection hidden="1"/>
    </xf>
    <xf numFmtId="0" fontId="3" fillId="10" borderId="72" xfId="1" applyFont="1" applyFill="1" applyBorder="1" applyAlignment="1" applyProtection="1">
      <alignment horizontal="left" vertical="top"/>
      <protection hidden="1"/>
    </xf>
    <xf numFmtId="0" fontId="3" fillId="10" borderId="73" xfId="1" applyFont="1" applyFill="1" applyBorder="1" applyAlignment="1" applyProtection="1">
      <alignment horizontal="left" vertical="top"/>
      <protection hidden="1"/>
    </xf>
    <xf numFmtId="0" fontId="3" fillId="10" borderId="74" xfId="1" applyFont="1" applyFill="1" applyBorder="1" applyAlignment="1" applyProtection="1">
      <alignment horizontal="left" vertical="top"/>
      <protection hidden="1"/>
    </xf>
    <xf numFmtId="0" fontId="3" fillId="10" borderId="21" xfId="1" applyFont="1" applyFill="1" applyBorder="1" applyAlignment="1" applyProtection="1">
      <alignment horizontal="left" vertical="top"/>
      <protection hidden="1"/>
    </xf>
    <xf numFmtId="0" fontId="3" fillId="10" borderId="24" xfId="1" applyFont="1" applyFill="1" applyBorder="1" applyAlignment="1" applyProtection="1">
      <alignment horizontal="left" vertical="top"/>
      <protection hidden="1"/>
    </xf>
    <xf numFmtId="0" fontId="3" fillId="10" borderId="35" xfId="1" applyFont="1" applyFill="1" applyBorder="1" applyAlignment="1" applyProtection="1">
      <alignment horizontal="left" vertical="top"/>
      <protection hidden="1"/>
    </xf>
    <xf numFmtId="0" fontId="8" fillId="0" borderId="0" xfId="1" applyFont="1" applyBorder="1" applyAlignment="1" applyProtection="1">
      <alignment horizontal="center" vertical="center" wrapText="1"/>
      <protection hidden="1"/>
    </xf>
    <xf numFmtId="9" fontId="8" fillId="11" borderId="73" xfId="1" applyNumberFormat="1" applyFont="1" applyFill="1" applyBorder="1" applyAlignment="1" applyProtection="1">
      <alignment vertical="center"/>
      <protection hidden="1"/>
    </xf>
    <xf numFmtId="9" fontId="8" fillId="11" borderId="34" xfId="1" applyNumberFormat="1" applyFont="1" applyFill="1" applyBorder="1" applyAlignment="1" applyProtection="1">
      <alignment vertical="center"/>
      <protection hidden="1"/>
    </xf>
    <xf numFmtId="9" fontId="8" fillId="11" borderId="25" xfId="1" applyNumberFormat="1" applyFont="1" applyFill="1" applyBorder="1" applyAlignment="1" applyProtection="1">
      <alignment vertical="center"/>
      <protection hidden="1"/>
    </xf>
    <xf numFmtId="9" fontId="9" fillId="11" borderId="24" xfId="3" applyFont="1" applyFill="1" applyBorder="1" applyAlignment="1" applyProtection="1">
      <alignment horizontal="center" vertical="center"/>
      <protection hidden="1"/>
    </xf>
    <xf numFmtId="9" fontId="8" fillId="0" borderId="0" xfId="2" applyNumberFormat="1" applyFont="1" applyFill="1" applyBorder="1" applyAlignment="1" applyProtection="1">
      <protection hidden="1"/>
    </xf>
    <xf numFmtId="9" fontId="8" fillId="0" borderId="0" xfId="2" applyNumberFormat="1" applyFont="1" applyFill="1" applyBorder="1" applyAlignment="1" applyProtection="1">
      <alignment horizontal="center"/>
      <protection hidden="1"/>
    </xf>
    <xf numFmtId="0" fontId="8" fillId="8" borderId="73" xfId="1" applyFont="1" applyFill="1" applyBorder="1" applyAlignment="1" applyProtection="1">
      <protection hidden="1"/>
    </xf>
    <xf numFmtId="0" fontId="8" fillId="8" borderId="34" xfId="1" applyFont="1" applyFill="1" applyBorder="1" applyAlignment="1" applyProtection="1">
      <protection hidden="1"/>
    </xf>
    <xf numFmtId="0" fontId="8" fillId="8" borderId="25" xfId="1" applyFont="1" applyFill="1" applyBorder="1" applyAlignment="1" applyProtection="1">
      <protection hidden="1"/>
    </xf>
    <xf numFmtId="9" fontId="9" fillId="8" borderId="24" xfId="3" applyFont="1" applyFill="1" applyBorder="1" applyAlignment="1" applyProtection="1">
      <alignment horizontal="center" vertical="center"/>
      <protection hidden="1"/>
    </xf>
    <xf numFmtId="0" fontId="8" fillId="14" borderId="73" xfId="1" applyFont="1" applyFill="1" applyBorder="1" applyAlignment="1" applyProtection="1">
      <protection hidden="1"/>
    </xf>
    <xf numFmtId="0" fontId="8" fillId="14" borderId="34" xfId="1" applyFont="1" applyFill="1" applyBorder="1" applyAlignment="1" applyProtection="1">
      <protection hidden="1"/>
    </xf>
    <xf numFmtId="0" fontId="8" fillId="14" borderId="25" xfId="1" applyFont="1" applyFill="1" applyBorder="1" applyAlignment="1" applyProtection="1">
      <protection hidden="1"/>
    </xf>
    <xf numFmtId="9" fontId="9" fillId="14" borderId="24" xfId="3" applyFont="1" applyFill="1" applyBorder="1" applyAlignment="1" applyProtection="1">
      <alignment horizontal="center" vertical="center"/>
      <protection hidden="1"/>
    </xf>
    <xf numFmtId="0" fontId="8" fillId="16" borderId="74" xfId="1" applyFont="1" applyFill="1" applyBorder="1" applyAlignment="1" applyProtection="1">
      <protection hidden="1"/>
    </xf>
    <xf numFmtId="0" fontId="8" fillId="16" borderId="84" xfId="1" applyFont="1" applyFill="1" applyBorder="1" applyAlignment="1" applyProtection="1">
      <protection hidden="1"/>
    </xf>
    <xf numFmtId="0" fontId="8" fillId="16" borderId="54" xfId="1" applyFont="1" applyFill="1" applyBorder="1" applyAlignment="1" applyProtection="1">
      <protection hidden="1"/>
    </xf>
    <xf numFmtId="9" fontId="9" fillId="16" borderId="64" xfId="3" applyFont="1" applyFill="1" applyBorder="1" applyAlignment="1" applyProtection="1">
      <alignment horizontal="center" vertical="center"/>
      <protection hidden="1"/>
    </xf>
    <xf numFmtId="9" fontId="9" fillId="0" borderId="60" xfId="1" applyNumberFormat="1" applyFont="1" applyBorder="1" applyAlignment="1" applyProtection="1">
      <protection hidden="1"/>
    </xf>
    <xf numFmtId="9" fontId="9" fillId="0" borderId="0" xfId="1" applyNumberFormat="1" applyFont="1" applyBorder="1" applyAlignment="1" applyProtection="1">
      <protection hidden="1"/>
    </xf>
    <xf numFmtId="9" fontId="9" fillId="0" borderId="0" xfId="1" applyNumberFormat="1" applyFont="1" applyBorder="1" applyAlignment="1" applyProtection="1">
      <alignment horizontal="center"/>
      <protection hidden="1"/>
    </xf>
    <xf numFmtId="9" fontId="9" fillId="0" borderId="60" xfId="1" applyNumberFormat="1" applyFont="1" applyBorder="1" applyProtection="1">
      <protection hidden="1"/>
    </xf>
    <xf numFmtId="0" fontId="1" fillId="0" borderId="0" xfId="1"/>
    <xf numFmtId="0" fontId="21" fillId="0" borderId="0" xfId="1" applyFont="1" applyAlignment="1" applyProtection="1">
      <alignment horizontal="left"/>
    </xf>
    <xf numFmtId="0" fontId="1" fillId="0" borderId="0" xfId="1" applyFont="1" applyBorder="1" applyAlignment="1" applyProtection="1">
      <alignment vertical="center" wrapText="1"/>
      <protection hidden="1"/>
    </xf>
    <xf numFmtId="0" fontId="1" fillId="0" borderId="0" xfId="1" applyFont="1" applyBorder="1" applyAlignment="1" applyProtection="1">
      <protection hidden="1"/>
    </xf>
    <xf numFmtId="0" fontId="4" fillId="0" borderId="3" xfId="4" applyFont="1" applyBorder="1" applyAlignment="1" applyProtection="1"/>
    <xf numFmtId="0" fontId="4" fillId="0" borderId="33" xfId="4" applyFont="1" applyBorder="1" applyProtection="1"/>
    <xf numFmtId="0" fontId="4" fillId="0" borderId="10" xfId="4" applyFont="1" applyBorder="1" applyProtection="1"/>
    <xf numFmtId="0" fontId="4" fillId="0" borderId="52" xfId="4" applyFont="1" applyBorder="1" applyProtection="1"/>
    <xf numFmtId="0" fontId="4" fillId="0" borderId="15" xfId="4" applyFont="1" applyBorder="1" applyProtection="1"/>
    <xf numFmtId="0" fontId="4" fillId="0" borderId="53" xfId="4" applyFont="1" applyBorder="1" applyProtection="1"/>
    <xf numFmtId="0" fontId="19" fillId="11" borderId="46" xfId="1" applyFont="1" applyFill="1" applyBorder="1" applyAlignment="1">
      <alignment horizontal="center"/>
    </xf>
    <xf numFmtId="0" fontId="19" fillId="11" borderId="47" xfId="1" applyFont="1" applyFill="1" applyBorder="1" applyAlignment="1">
      <alignment horizontal="center"/>
    </xf>
    <xf numFmtId="0" fontId="19" fillId="11" borderId="48" xfId="1" applyFont="1" applyFill="1" applyBorder="1" applyAlignment="1">
      <alignment horizontal="center"/>
    </xf>
    <xf numFmtId="0" fontId="2" fillId="11" borderId="60" xfId="1" applyFont="1" applyFill="1" applyBorder="1" applyAlignment="1">
      <alignment horizontal="left" vertical="top" wrapText="1"/>
    </xf>
    <xf numFmtId="0" fontId="0" fillId="17" borderId="0" xfId="0" applyFill="1" applyBorder="1" applyAlignment="1" applyProtection="1">
      <protection hidden="1"/>
    </xf>
    <xf numFmtId="0" fontId="0" fillId="17" borderId="78" xfId="0" applyFill="1" applyBorder="1" applyAlignment="1" applyProtection="1">
      <protection hidden="1"/>
    </xf>
    <xf numFmtId="0" fontId="0" fillId="15" borderId="0" xfId="0" applyFill="1" applyBorder="1" applyAlignment="1" applyProtection="1">
      <protection hidden="1"/>
    </xf>
    <xf numFmtId="0" fontId="0" fillId="15" borderId="78" xfId="0" applyFill="1" applyBorder="1" applyAlignment="1" applyProtection="1">
      <protection hidden="1"/>
    </xf>
    <xf numFmtId="0" fontId="0" fillId="12" borderId="0" xfId="0" applyFill="1" applyBorder="1" applyAlignment="1" applyProtection="1">
      <protection hidden="1"/>
    </xf>
    <xf numFmtId="0" fontId="0" fillId="12" borderId="78" xfId="0" applyFill="1" applyBorder="1" applyAlignment="1" applyProtection="1">
      <protection hidden="1"/>
    </xf>
    <xf numFmtId="0" fontId="0" fillId="10" borderId="0" xfId="0" applyFill="1" applyBorder="1" applyAlignment="1" applyProtection="1">
      <protection hidden="1"/>
    </xf>
    <xf numFmtId="0" fontId="0" fillId="10" borderId="78" xfId="0" applyFill="1" applyBorder="1" applyAlignment="1" applyProtection="1">
      <protection hidden="1"/>
    </xf>
    <xf numFmtId="0" fontId="3" fillId="0" borderId="76" xfId="1" applyFont="1" applyBorder="1" applyAlignment="1" applyProtection="1">
      <alignment vertical="top"/>
      <protection hidden="1"/>
    </xf>
    <xf numFmtId="0" fontId="13" fillId="0" borderId="30" xfId="1" applyFont="1" applyBorder="1" applyProtection="1">
      <protection hidden="1"/>
    </xf>
    <xf numFmtId="0" fontId="13" fillId="0" borderId="18" xfId="1" applyFont="1" applyBorder="1" applyProtection="1">
      <protection hidden="1"/>
    </xf>
    <xf numFmtId="0" fontId="13" fillId="0" borderId="28" xfId="1" applyFont="1" applyBorder="1" applyProtection="1">
      <protection hidden="1"/>
    </xf>
    <xf numFmtId="0" fontId="23" fillId="17" borderId="18" xfId="0" applyFont="1" applyFill="1" applyBorder="1" applyAlignment="1" applyProtection="1">
      <alignment vertical="top" wrapText="1"/>
      <protection hidden="1"/>
    </xf>
    <xf numFmtId="0" fontId="23" fillId="17" borderId="60" xfId="0" applyFont="1" applyFill="1" applyBorder="1" applyAlignment="1" applyProtection="1">
      <alignment vertical="top" wrapText="1"/>
      <protection hidden="1"/>
    </xf>
    <xf numFmtId="0" fontId="23" fillId="15" borderId="72" xfId="0" applyFont="1" applyFill="1" applyBorder="1" applyAlignment="1" applyProtection="1">
      <alignment vertical="top" wrapText="1"/>
      <protection hidden="1"/>
    </xf>
    <xf numFmtId="0" fontId="23" fillId="15" borderId="73" xfId="0" applyFont="1" applyFill="1" applyBorder="1" applyAlignment="1" applyProtection="1">
      <alignment vertical="top" wrapText="1"/>
      <protection hidden="1"/>
    </xf>
    <xf numFmtId="0" fontId="24" fillId="15" borderId="73" xfId="0" applyFont="1" applyFill="1" applyBorder="1" applyAlignment="1" applyProtection="1">
      <alignment vertical="top" wrapText="1"/>
      <protection hidden="1"/>
    </xf>
    <xf numFmtId="0" fontId="23" fillId="15" borderId="76" xfId="0" applyFont="1" applyFill="1" applyBorder="1" applyAlignment="1" applyProtection="1">
      <alignment vertical="top" wrapText="1"/>
      <protection hidden="1"/>
    </xf>
    <xf numFmtId="0" fontId="23" fillId="15" borderId="21" xfId="0" applyFont="1" applyFill="1" applyBorder="1" applyAlignment="1" applyProtection="1">
      <alignment vertical="top" wrapText="1"/>
      <protection hidden="1"/>
    </xf>
    <xf numFmtId="0" fontId="23" fillId="15" borderId="24" xfId="0" applyFont="1" applyFill="1" applyBorder="1" applyAlignment="1" applyProtection="1">
      <alignment vertical="top" wrapText="1"/>
      <protection hidden="1"/>
    </xf>
    <xf numFmtId="0" fontId="23" fillId="15" borderId="64" xfId="0" applyFont="1" applyFill="1" applyBorder="1" applyAlignment="1" applyProtection="1">
      <alignment vertical="top" wrapText="1"/>
      <protection hidden="1"/>
    </xf>
    <xf numFmtId="0" fontId="23" fillId="15" borderId="35" xfId="0" applyFont="1" applyFill="1" applyBorder="1" applyAlignment="1" applyProtection="1">
      <alignment vertical="top" wrapText="1"/>
      <protection hidden="1"/>
    </xf>
    <xf numFmtId="0" fontId="23" fillId="12" borderId="21" xfId="0" applyFont="1" applyFill="1" applyBorder="1" applyAlignment="1" applyProtection="1">
      <alignment vertical="top" wrapText="1"/>
      <protection hidden="1"/>
    </xf>
    <xf numFmtId="0" fontId="23" fillId="12" borderId="24" xfId="0" applyFont="1" applyFill="1" applyBorder="1" applyAlignment="1" applyProtection="1">
      <alignment vertical="top" wrapText="1"/>
      <protection hidden="1"/>
    </xf>
    <xf numFmtId="0" fontId="0" fillId="0" borderId="0" xfId="0"/>
    <xf numFmtId="0" fontId="0" fillId="0" borderId="0" xfId="0" applyBorder="1"/>
    <xf numFmtId="0" fontId="25" fillId="0" borderId="0" xfId="0" applyFont="1"/>
    <xf numFmtId="0" fontId="25" fillId="0" borderId="0" xfId="0" applyFont="1" applyFill="1" applyBorder="1"/>
    <xf numFmtId="0" fontId="25" fillId="0" borderId="33" xfId="0" applyFont="1" applyBorder="1"/>
    <xf numFmtId="0" fontId="0" fillId="0" borderId="53" xfId="0" applyBorder="1"/>
    <xf numFmtId="0" fontId="1" fillId="13" borderId="26" xfId="1" applyFont="1" applyFill="1" applyBorder="1" applyAlignment="1" applyProtection="1">
      <alignment horizontal="center" vertical="center"/>
    </xf>
    <xf numFmtId="0" fontId="1" fillId="13" borderId="44" xfId="1" applyFont="1" applyFill="1" applyBorder="1" applyAlignment="1" applyProtection="1">
      <alignment horizontal="justify" vertical="top" wrapText="1"/>
      <protection locked="0"/>
    </xf>
    <xf numFmtId="0" fontId="1" fillId="13" borderId="10" xfId="1" applyFont="1" applyFill="1" applyBorder="1" applyAlignment="1" applyProtection="1">
      <alignment horizontal="center" vertical="center"/>
    </xf>
    <xf numFmtId="0" fontId="1" fillId="13" borderId="81" xfId="1" applyFont="1" applyFill="1" applyBorder="1" applyAlignment="1" applyProtection="1">
      <alignment horizontal="justify" vertical="top" wrapText="1"/>
      <protection locked="0"/>
    </xf>
    <xf numFmtId="0" fontId="1" fillId="9" borderId="10" xfId="1" applyFont="1" applyFill="1" applyBorder="1" applyAlignment="1" applyProtection="1">
      <alignment horizontal="center" vertical="center"/>
    </xf>
    <xf numFmtId="0" fontId="1" fillId="9" borderId="81" xfId="1" applyFont="1" applyFill="1" applyBorder="1" applyAlignment="1" applyProtection="1">
      <alignment horizontal="justify" vertical="top" wrapText="1"/>
      <protection locked="0"/>
    </xf>
    <xf numFmtId="0" fontId="1" fillId="9" borderId="15" xfId="1" applyFont="1" applyFill="1" applyBorder="1" applyAlignment="1" applyProtection="1">
      <alignment horizontal="center" vertical="center"/>
    </xf>
    <xf numFmtId="0" fontId="1" fillId="9" borderId="87" xfId="1" applyFont="1" applyFill="1" applyBorder="1" applyAlignment="1" applyProtection="1">
      <alignment horizontal="justify" vertical="top" wrapText="1"/>
      <protection locked="0"/>
    </xf>
    <xf numFmtId="0" fontId="2" fillId="0" borderId="0" xfId="4" applyFont="1" applyAlignment="1">
      <alignment horizontal="left"/>
    </xf>
    <xf numFmtId="0" fontId="2" fillId="19" borderId="46" xfId="1" applyFont="1" applyFill="1" applyBorder="1" applyAlignment="1" applyProtection="1">
      <alignment horizontal="center" vertical="center" wrapText="1"/>
    </xf>
    <xf numFmtId="0" fontId="2" fillId="19" borderId="47" xfId="1" applyFont="1" applyFill="1" applyBorder="1" applyProtection="1"/>
    <xf numFmtId="0" fontId="2" fillId="19" borderId="55" xfId="1" applyFont="1" applyFill="1" applyBorder="1" applyProtection="1"/>
    <xf numFmtId="0" fontId="2" fillId="19" borderId="68" xfId="1" applyFont="1" applyFill="1" applyBorder="1" applyAlignment="1">
      <alignment horizontal="center"/>
    </xf>
    <xf numFmtId="0" fontId="22" fillId="0" borderId="67" xfId="1" applyFont="1" applyBorder="1" applyAlignment="1" applyProtection="1">
      <alignment horizontal="center" vertical="center"/>
      <protection hidden="1"/>
    </xf>
    <xf numFmtId="0" fontId="22" fillId="0" borderId="30" xfId="1" applyFont="1" applyBorder="1" applyAlignment="1" applyProtection="1">
      <alignment horizontal="center" vertical="center"/>
      <protection hidden="1"/>
    </xf>
    <xf numFmtId="0" fontId="13" fillId="0" borderId="59" xfId="1" applyFont="1" applyBorder="1" applyAlignment="1" applyProtection="1">
      <alignment horizontal="center" vertical="center"/>
      <protection hidden="1"/>
    </xf>
    <xf numFmtId="0" fontId="3" fillId="0" borderId="3" xfId="1" applyFont="1" applyBorder="1" applyAlignment="1" applyProtection="1">
      <alignment horizontal="center" vertical="center" readingOrder="1"/>
      <protection locked="0" hidden="1"/>
    </xf>
    <xf numFmtId="0" fontId="3" fillId="0" borderId="4" xfId="1" applyFont="1" applyBorder="1" applyAlignment="1" applyProtection="1">
      <alignment horizontal="center" vertical="center" readingOrder="1"/>
      <protection locked="0" hidden="1"/>
    </xf>
    <xf numFmtId="0" fontId="3" fillId="0" borderId="26" xfId="1" applyFont="1" applyBorder="1" applyAlignment="1" applyProtection="1">
      <alignment horizontal="center" vertical="center" readingOrder="1"/>
      <protection locked="0" hidden="1"/>
    </xf>
    <xf numFmtId="0" fontId="3" fillId="0" borderId="14" xfId="1" applyFont="1" applyBorder="1" applyAlignment="1" applyProtection="1">
      <alignment horizontal="center" vertical="center" readingOrder="1"/>
      <protection locked="0" hidden="1"/>
    </xf>
    <xf numFmtId="0" fontId="3" fillId="0" borderId="10" xfId="1" applyFont="1" applyBorder="1" applyAlignment="1" applyProtection="1">
      <alignment horizontal="center" vertical="center" readingOrder="1"/>
      <protection locked="0" hidden="1"/>
    </xf>
    <xf numFmtId="0" fontId="3" fillId="0" borderId="6" xfId="1" applyFont="1" applyBorder="1" applyAlignment="1" applyProtection="1">
      <alignment horizontal="center" vertical="center" readingOrder="1"/>
      <protection locked="0" hidden="1"/>
    </xf>
    <xf numFmtId="0" fontId="3" fillId="0" borderId="15" xfId="1" applyFont="1" applyBorder="1" applyAlignment="1" applyProtection="1">
      <alignment horizontal="center" vertical="center" readingOrder="1"/>
      <protection locked="0" hidden="1"/>
    </xf>
    <xf numFmtId="0" fontId="3" fillId="0" borderId="16" xfId="1" applyFont="1" applyBorder="1" applyAlignment="1" applyProtection="1">
      <alignment horizontal="center" vertical="center" readingOrder="1"/>
      <protection locked="0" hidden="1"/>
    </xf>
    <xf numFmtId="0" fontId="3" fillId="0" borderId="61" xfId="1" applyFont="1" applyBorder="1" applyAlignment="1" applyProtection="1">
      <alignment horizontal="center" vertical="center" readingOrder="1"/>
      <protection locked="0" hidden="1"/>
    </xf>
    <xf numFmtId="0" fontId="3" fillId="0" borderId="62" xfId="1" applyFont="1" applyBorder="1" applyAlignment="1" applyProtection="1">
      <alignment horizontal="center" vertical="center" readingOrder="1"/>
      <protection locked="0" hidden="1"/>
    </xf>
    <xf numFmtId="0" fontId="7" fillId="0" borderId="3" xfId="0" applyFont="1" applyBorder="1" applyAlignment="1" applyProtection="1">
      <alignment horizontal="center" vertical="center" wrapText="1" readingOrder="1"/>
      <protection locked="0" hidden="1"/>
    </xf>
    <xf numFmtId="0" fontId="7" fillId="0" borderId="10" xfId="0" applyFont="1" applyBorder="1" applyAlignment="1" applyProtection="1">
      <alignment horizontal="center" vertical="center" wrapText="1" readingOrder="1"/>
      <protection locked="0" hidden="1"/>
    </xf>
    <xf numFmtId="0" fontId="7" fillId="0" borderId="15" xfId="0" applyFont="1" applyBorder="1" applyAlignment="1" applyProtection="1">
      <alignment horizontal="center" vertical="center" wrapText="1" readingOrder="1"/>
      <protection locked="0" hidden="1"/>
    </xf>
    <xf numFmtId="0" fontId="3" fillId="0" borderId="7" xfId="1" applyFont="1" applyBorder="1" applyAlignment="1" applyProtection="1">
      <alignment horizontal="center" vertical="center" readingOrder="1"/>
      <protection locked="0" hidden="1"/>
    </xf>
    <xf numFmtId="0" fontId="3" fillId="0" borderId="25" xfId="1" applyFont="1" applyBorder="1" applyAlignment="1" applyProtection="1">
      <alignment horizontal="center" vertical="center" readingOrder="1"/>
      <protection locked="0" hidden="1"/>
    </xf>
    <xf numFmtId="0" fontId="3" fillId="0" borderId="51" xfId="1" applyFont="1" applyBorder="1" applyAlignment="1" applyProtection="1">
      <alignment horizontal="center" vertical="center" readingOrder="1"/>
      <protection locked="0" hidden="1"/>
    </xf>
    <xf numFmtId="0" fontId="3" fillId="0" borderId="54" xfId="1" applyFont="1" applyBorder="1" applyAlignment="1" applyProtection="1">
      <alignment horizontal="center" vertical="center" readingOrder="1"/>
      <protection locked="0" hidden="1"/>
    </xf>
    <xf numFmtId="9" fontId="8" fillId="16" borderId="22" xfId="3" applyFont="1" applyFill="1" applyBorder="1" applyAlignment="1" applyProtection="1">
      <alignment horizontal="center" vertical="center"/>
      <protection hidden="1"/>
    </xf>
    <xf numFmtId="9" fontId="8" fillId="16" borderId="8" xfId="3" applyFont="1" applyFill="1" applyBorder="1" applyAlignment="1" applyProtection="1">
      <alignment horizontal="center" vertical="center"/>
      <protection hidden="1"/>
    </xf>
    <xf numFmtId="9" fontId="8" fillId="16" borderId="86" xfId="3" applyFont="1" applyFill="1" applyBorder="1" applyAlignment="1" applyProtection="1">
      <alignment horizontal="center" vertical="center"/>
      <protection hidden="1"/>
    </xf>
    <xf numFmtId="9" fontId="8" fillId="16" borderId="27" xfId="3" applyFont="1" applyFill="1" applyBorder="1" applyAlignment="1" applyProtection="1">
      <alignment horizontal="center" vertical="center"/>
      <protection hidden="1"/>
    </xf>
    <xf numFmtId="9" fontId="8" fillId="16" borderId="6" xfId="3" applyFont="1" applyFill="1" applyBorder="1" applyAlignment="1" applyProtection="1">
      <alignment horizontal="center" vertical="center"/>
      <protection hidden="1"/>
    </xf>
    <xf numFmtId="9" fontId="8" fillId="16" borderId="4" xfId="3" applyFont="1" applyFill="1" applyBorder="1" applyAlignment="1" applyProtection="1">
      <alignment horizontal="center" vertical="center"/>
      <protection hidden="1"/>
    </xf>
    <xf numFmtId="9" fontId="8" fillId="16" borderId="16" xfId="3" applyFont="1" applyFill="1" applyBorder="1" applyAlignment="1" applyProtection="1">
      <alignment horizontal="center" vertical="center"/>
      <protection hidden="1"/>
    </xf>
    <xf numFmtId="9" fontId="32" fillId="20" borderId="33" xfId="0" applyNumberFormat="1" applyFont="1" applyFill="1" applyBorder="1" applyAlignment="1" applyProtection="1">
      <alignment horizontal="center" vertical="center"/>
      <protection hidden="1"/>
    </xf>
    <xf numFmtId="9" fontId="32" fillId="20" borderId="52" xfId="0" applyNumberFormat="1" applyFont="1" applyFill="1" applyBorder="1" applyAlignment="1" applyProtection="1">
      <alignment horizontal="center" vertical="center"/>
      <protection hidden="1"/>
    </xf>
    <xf numFmtId="9" fontId="32" fillId="20" borderId="53" xfId="0" applyNumberFormat="1" applyFont="1" applyFill="1" applyBorder="1" applyAlignment="1" applyProtection="1">
      <alignment horizontal="center" vertical="center"/>
      <protection hidden="1"/>
    </xf>
    <xf numFmtId="9" fontId="32" fillId="20" borderId="23" xfId="0" applyNumberFormat="1" applyFont="1" applyFill="1" applyBorder="1" applyAlignment="1" applyProtection="1">
      <alignment horizontal="center" vertical="center"/>
      <protection hidden="1"/>
    </xf>
    <xf numFmtId="0" fontId="32" fillId="0" borderId="0" xfId="0" applyFont="1" applyFill="1" applyBorder="1" applyProtection="1">
      <protection hidden="1"/>
    </xf>
    <xf numFmtId="0" fontId="32" fillId="0" borderId="0" xfId="0" applyFont="1" applyBorder="1" applyProtection="1">
      <protection hidden="1"/>
    </xf>
    <xf numFmtId="9" fontId="33" fillId="0" borderId="0" xfId="0" applyNumberFormat="1" applyFont="1" applyProtection="1">
      <protection hidden="1"/>
    </xf>
    <xf numFmtId="0" fontId="1" fillId="0" borderId="3" xfId="1" applyFont="1" applyBorder="1" applyAlignment="1" applyProtection="1">
      <alignment horizontal="center" vertical="center" readingOrder="1"/>
      <protection locked="0" hidden="1"/>
    </xf>
    <xf numFmtId="0" fontId="1" fillId="0" borderId="4" xfId="1" applyFont="1" applyBorder="1" applyAlignment="1" applyProtection="1">
      <alignment horizontal="center" vertical="center" readingOrder="1"/>
      <protection locked="0" hidden="1"/>
    </xf>
    <xf numFmtId="0" fontId="1" fillId="0" borderId="26" xfId="1" applyFont="1" applyBorder="1" applyAlignment="1" applyProtection="1">
      <alignment horizontal="center" vertical="center" readingOrder="1"/>
      <protection locked="0" hidden="1"/>
    </xf>
    <xf numFmtId="0" fontId="1" fillId="0" borderId="14" xfId="1" applyFont="1" applyBorder="1" applyAlignment="1" applyProtection="1">
      <alignment horizontal="center" vertical="center" readingOrder="1"/>
      <protection locked="0" hidden="1"/>
    </xf>
    <xf numFmtId="0" fontId="1" fillId="0" borderId="10" xfId="1" applyFont="1" applyBorder="1" applyAlignment="1" applyProtection="1">
      <alignment horizontal="center" vertical="center" readingOrder="1"/>
      <protection locked="0" hidden="1"/>
    </xf>
    <xf numFmtId="0" fontId="1" fillId="0" borderId="6" xfId="1" applyFont="1" applyBorder="1" applyAlignment="1" applyProtection="1">
      <alignment horizontal="center" vertical="center" readingOrder="1"/>
      <protection locked="0" hidden="1"/>
    </xf>
    <xf numFmtId="0" fontId="1" fillId="0" borderId="15" xfId="1" applyFont="1" applyBorder="1" applyAlignment="1" applyProtection="1">
      <alignment horizontal="center" vertical="center" readingOrder="1"/>
      <protection locked="0" hidden="1"/>
    </xf>
    <xf numFmtId="0" fontId="1" fillId="0" borderId="16" xfId="1" applyFont="1" applyBorder="1" applyAlignment="1" applyProtection="1">
      <alignment horizontal="center" vertical="center" readingOrder="1"/>
      <protection locked="0" hidden="1"/>
    </xf>
    <xf numFmtId="0" fontId="1" fillId="0" borderId="7" xfId="1" applyFont="1" applyBorder="1" applyAlignment="1" applyProtection="1">
      <alignment horizontal="center" vertical="center" readingOrder="1"/>
      <protection locked="0" hidden="1"/>
    </xf>
    <xf numFmtId="0" fontId="1" fillId="0" borderId="25" xfId="1" applyFont="1" applyBorder="1" applyAlignment="1" applyProtection="1">
      <alignment horizontal="center" vertical="center" readingOrder="1"/>
      <protection locked="0" hidden="1"/>
    </xf>
    <xf numFmtId="0" fontId="1" fillId="0" borderId="51" xfId="1" applyFont="1" applyBorder="1" applyAlignment="1" applyProtection="1">
      <alignment horizontal="center" vertical="center" readingOrder="1"/>
      <protection locked="0" hidden="1"/>
    </xf>
    <xf numFmtId="0" fontId="1" fillId="0" borderId="54" xfId="1" applyFont="1" applyBorder="1" applyAlignment="1" applyProtection="1">
      <alignment horizontal="center" vertical="center" readingOrder="1"/>
      <protection locked="0" hidden="1"/>
    </xf>
    <xf numFmtId="0" fontId="15" fillId="0" borderId="0" xfId="0" applyFont="1"/>
    <xf numFmtId="0" fontId="1" fillId="0" borderId="69" xfId="7" applyFont="1" applyBorder="1" applyAlignment="1" applyProtection="1">
      <alignment horizontal="center"/>
      <protection locked="0"/>
    </xf>
    <xf numFmtId="0" fontId="0" fillId="18" borderId="53" xfId="0" applyFill="1" applyBorder="1" applyAlignment="1" applyProtection="1">
      <alignment horizontal="center"/>
      <protection locked="0"/>
    </xf>
    <xf numFmtId="0" fontId="40" fillId="0" borderId="0" xfId="1" applyFont="1" applyBorder="1" applyAlignment="1" applyProtection="1">
      <alignment horizontal="center"/>
      <protection hidden="1"/>
    </xf>
    <xf numFmtId="0" fontId="38" fillId="0" borderId="0" xfId="0" applyFont="1" applyAlignment="1"/>
    <xf numFmtId="9" fontId="42" fillId="0" borderId="0" xfId="0" applyNumberFormat="1" applyFont="1" applyProtection="1">
      <protection hidden="1"/>
    </xf>
    <xf numFmtId="9" fontId="11" fillId="0" borderId="0" xfId="1" applyNumberFormat="1" applyFont="1" applyFill="1" applyBorder="1" applyAlignment="1" applyProtection="1">
      <alignment horizontal="right"/>
      <protection hidden="1"/>
    </xf>
    <xf numFmtId="0" fontId="13" fillId="0" borderId="78" xfId="1" applyFont="1" applyBorder="1" applyProtection="1">
      <protection hidden="1"/>
    </xf>
    <xf numFmtId="0" fontId="13" fillId="0" borderId="32" xfId="1" applyFont="1" applyBorder="1" applyProtection="1">
      <protection hidden="1"/>
    </xf>
    <xf numFmtId="0" fontId="13" fillId="0" borderId="42" xfId="1" applyFont="1" applyBorder="1" applyProtection="1">
      <protection hidden="1"/>
    </xf>
    <xf numFmtId="0" fontId="7" fillId="0" borderId="4" xfId="0" applyFont="1" applyBorder="1" applyAlignment="1" applyProtection="1">
      <alignment horizontal="center" vertical="center" wrapText="1" readingOrder="1"/>
      <protection locked="0" hidden="1"/>
    </xf>
    <xf numFmtId="0" fontId="7" fillId="0" borderId="6" xfId="0" applyFont="1" applyBorder="1" applyAlignment="1" applyProtection="1">
      <alignment horizontal="center" vertical="center" wrapText="1" readingOrder="1"/>
      <protection locked="0" hidden="1"/>
    </xf>
    <xf numFmtId="0" fontId="7" fillId="0" borderId="16" xfId="0" applyFont="1" applyBorder="1" applyAlignment="1" applyProtection="1">
      <alignment horizontal="center" vertical="center" wrapText="1" readingOrder="1"/>
      <protection locked="0" hidden="1"/>
    </xf>
    <xf numFmtId="0" fontId="7" fillId="0" borderId="0" xfId="0" applyFont="1" applyBorder="1" applyAlignment="1" applyProtection="1">
      <alignment vertical="top" wrapText="1"/>
      <protection locked="0" hidden="1"/>
    </xf>
    <xf numFmtId="0" fontId="7" fillId="0" borderId="6" xfId="0" applyFont="1" applyBorder="1" applyAlignment="1" applyProtection="1">
      <alignment horizontal="center" vertical="center" wrapText="1"/>
      <protection locked="0" hidden="1"/>
    </xf>
    <xf numFmtId="0" fontId="7" fillId="0" borderId="37" xfId="0" applyFont="1" applyBorder="1" applyAlignment="1" applyProtection="1">
      <alignment horizontal="center" vertical="center" wrapText="1"/>
      <protection locked="0" hidden="1"/>
    </xf>
    <xf numFmtId="0" fontId="1" fillId="0" borderId="69" xfId="4" applyFont="1" applyBorder="1" applyAlignment="1" applyProtection="1">
      <alignment horizontal="center"/>
      <protection locked="0"/>
    </xf>
    <xf numFmtId="0" fontId="1" fillId="0" borderId="71" xfId="7" applyFont="1" applyBorder="1" applyAlignment="1" applyProtection="1">
      <alignment horizontal="center"/>
      <protection locked="0"/>
    </xf>
    <xf numFmtId="0" fontId="1" fillId="0" borderId="90" xfId="7" applyFont="1" applyBorder="1" applyAlignment="1" applyProtection="1">
      <alignment horizontal="center"/>
      <protection locked="0"/>
    </xf>
    <xf numFmtId="0" fontId="4" fillId="0" borderId="0" xfId="4" applyFont="1" applyBorder="1" applyAlignment="1">
      <alignment horizontal="center"/>
    </xf>
    <xf numFmtId="0" fontId="9" fillId="0" borderId="0" xfId="4" applyFont="1" applyAlignment="1">
      <alignment horizontal="center"/>
    </xf>
    <xf numFmtId="0" fontId="1" fillId="0" borderId="70" xfId="7" applyFont="1" applyBorder="1" applyAlignment="1" applyProtection="1">
      <alignment horizontal="center"/>
      <protection locked="0"/>
    </xf>
    <xf numFmtId="0" fontId="19" fillId="0" borderId="94" xfId="4" applyFont="1" applyBorder="1" applyAlignment="1" applyProtection="1">
      <alignment horizontal="center"/>
      <protection locked="0"/>
    </xf>
    <xf numFmtId="0" fontId="19" fillId="0" borderId="95" xfId="4" applyFont="1" applyBorder="1" applyAlignment="1" applyProtection="1">
      <alignment horizontal="center"/>
      <protection locked="0"/>
    </xf>
    <xf numFmtId="0" fontId="19" fillId="0" borderId="96" xfId="4" applyFont="1" applyBorder="1" applyAlignment="1" applyProtection="1">
      <alignment horizontal="center"/>
      <protection locked="0"/>
    </xf>
    <xf numFmtId="0" fontId="1" fillId="0" borderId="97" xfId="7" applyFont="1" applyBorder="1" applyAlignment="1" applyProtection="1">
      <alignment horizontal="center"/>
      <protection locked="0"/>
    </xf>
    <xf numFmtId="0" fontId="2" fillId="0" borderId="103" xfId="4" applyFont="1" applyBorder="1" applyAlignment="1">
      <alignment horizontal="center"/>
    </xf>
    <xf numFmtId="0" fontId="18" fillId="0" borderId="102" xfId="4" applyBorder="1" applyAlignment="1">
      <alignment horizontal="center"/>
    </xf>
    <xf numFmtId="0" fontId="1" fillId="0" borderId="90" xfId="4" applyFont="1" applyBorder="1" applyAlignment="1" applyProtection="1">
      <alignment horizontal="center"/>
      <protection locked="0"/>
    </xf>
    <xf numFmtId="0" fontId="16" fillId="11" borderId="85" xfId="1" applyFont="1" applyFill="1" applyBorder="1" applyAlignment="1" applyProtection="1">
      <alignment textRotation="90"/>
      <protection hidden="1"/>
    </xf>
    <xf numFmtId="0" fontId="13" fillId="0" borderId="68" xfId="1" applyFont="1" applyBorder="1" applyAlignment="1" applyProtection="1">
      <alignment horizontal="center" vertical="center"/>
      <protection hidden="1"/>
    </xf>
    <xf numFmtId="0" fontId="23" fillId="17" borderId="35" xfId="0" applyFont="1" applyFill="1" applyBorder="1" applyAlignment="1" applyProtection="1">
      <alignment vertical="top" wrapText="1"/>
      <protection hidden="1"/>
    </xf>
    <xf numFmtId="0" fontId="23" fillId="17" borderId="64" xfId="0" applyFont="1" applyFill="1" applyBorder="1" applyAlignment="1" applyProtection="1">
      <alignment vertical="top" wrapText="1"/>
      <protection hidden="1"/>
    </xf>
    <xf numFmtId="0" fontId="23" fillId="17" borderId="24" xfId="0" applyFont="1" applyFill="1" applyBorder="1" applyAlignment="1" applyProtection="1">
      <alignment vertical="top" wrapText="1"/>
      <protection hidden="1"/>
    </xf>
    <xf numFmtId="0" fontId="1" fillId="0" borderId="61" xfId="1" applyFont="1" applyBorder="1" applyAlignment="1" applyProtection="1">
      <alignment horizontal="center" vertical="center" readingOrder="1"/>
      <protection locked="0" hidden="1"/>
    </xf>
    <xf numFmtId="0" fontId="1" fillId="0" borderId="62" xfId="1" applyFont="1" applyBorder="1" applyAlignment="1" applyProtection="1">
      <alignment horizontal="center" vertical="center" readingOrder="1"/>
      <protection locked="0" hidden="1"/>
    </xf>
    <xf numFmtId="0" fontId="7" fillId="0" borderId="25" xfId="0" applyFont="1" applyBorder="1" applyAlignment="1" applyProtection="1">
      <alignment horizontal="center" vertical="center" wrapText="1"/>
      <protection locked="0" hidden="1"/>
    </xf>
    <xf numFmtId="0" fontId="7" fillId="0" borderId="10" xfId="0" applyFont="1" applyBorder="1" applyAlignment="1" applyProtection="1">
      <alignment horizontal="center" vertical="center" wrapText="1"/>
      <protection locked="0" hidden="1"/>
    </xf>
    <xf numFmtId="0" fontId="7" fillId="0" borderId="58" xfId="0" applyFont="1" applyBorder="1" applyAlignment="1" applyProtection="1">
      <alignment horizontal="center" vertical="center" wrapText="1"/>
      <protection locked="0" hidden="1"/>
    </xf>
    <xf numFmtId="0" fontId="1" fillId="0" borderId="71" xfId="7" applyFont="1" applyBorder="1" applyAlignment="1" applyProtection="1">
      <alignment horizontal="center"/>
    </xf>
    <xf numFmtId="0" fontId="1" fillId="0" borderId="70" xfId="7" applyFont="1" applyBorder="1" applyAlignment="1" applyProtection="1">
      <alignment horizontal="center"/>
    </xf>
    <xf numFmtId="0" fontId="1" fillId="0" borderId="97" xfId="7" applyFont="1" applyBorder="1" applyAlignment="1" applyProtection="1">
      <alignment horizontal="center"/>
    </xf>
    <xf numFmtId="0" fontId="4" fillId="0" borderId="71" xfId="4" applyFont="1" applyBorder="1" applyAlignment="1" applyProtection="1">
      <alignment horizontal="center"/>
    </xf>
    <xf numFmtId="0" fontId="4" fillId="0" borderId="93" xfId="4" applyFont="1" applyBorder="1" applyAlignment="1" applyProtection="1">
      <alignment horizontal="center"/>
    </xf>
    <xf numFmtId="0" fontId="4" fillId="0" borderId="70" xfId="4" applyFont="1" applyBorder="1" applyAlignment="1" applyProtection="1">
      <alignment horizontal="center"/>
    </xf>
    <xf numFmtId="0" fontId="4" fillId="0" borderId="97" xfId="4" applyFont="1" applyBorder="1" applyAlignment="1" applyProtection="1">
      <alignment horizontal="center"/>
    </xf>
    <xf numFmtId="0" fontId="4" fillId="0" borderId="98" xfId="4" applyFont="1" applyBorder="1" applyAlignment="1" applyProtection="1">
      <alignment horizontal="center"/>
    </xf>
    <xf numFmtId="0" fontId="4" fillId="0" borderId="99" xfId="4" applyFont="1" applyBorder="1" applyAlignment="1" applyProtection="1">
      <alignment horizontal="center"/>
    </xf>
    <xf numFmtId="0" fontId="4" fillId="0" borderId="100" xfId="4" applyFont="1" applyBorder="1" applyAlignment="1" applyProtection="1">
      <alignment horizontal="center"/>
    </xf>
    <xf numFmtId="0" fontId="4" fillId="0" borderId="101" xfId="4" applyFont="1" applyBorder="1" applyAlignment="1" applyProtection="1">
      <alignment horizontal="center"/>
    </xf>
    <xf numFmtId="0" fontId="10" fillId="17" borderId="18" xfId="0" applyFont="1" applyFill="1" applyBorder="1" applyAlignment="1" applyProtection="1">
      <alignment vertical="top" wrapText="1"/>
      <protection locked="0"/>
    </xf>
    <xf numFmtId="0" fontId="10" fillId="17" borderId="60" xfId="0" applyFont="1" applyFill="1" applyBorder="1" applyAlignment="1" applyProtection="1">
      <alignment vertical="top" wrapText="1"/>
      <protection locked="0"/>
    </xf>
    <xf numFmtId="0" fontId="1" fillId="0" borderId="0" xfId="1" applyBorder="1" applyAlignment="1" applyProtection="1">
      <alignment horizontal="center" vertical="center" textRotation="90"/>
      <protection locked="0"/>
    </xf>
    <xf numFmtId="0" fontId="1" fillId="0" borderId="0" xfId="1" applyBorder="1" applyAlignment="1" applyProtection="1">
      <alignment horizontal="center" vertical="center" textRotation="90" wrapText="1"/>
      <protection locked="0"/>
    </xf>
    <xf numFmtId="0" fontId="10" fillId="7" borderId="0" xfId="0" applyFont="1" applyFill="1" applyBorder="1" applyAlignment="1" applyProtection="1">
      <alignment vertical="top" wrapText="1"/>
      <protection locked="0"/>
    </xf>
    <xf numFmtId="0" fontId="10" fillId="15" borderId="21" xfId="0" applyFont="1" applyFill="1" applyBorder="1" applyAlignment="1" applyProtection="1">
      <alignment vertical="top" wrapText="1"/>
      <protection locked="0"/>
    </xf>
    <xf numFmtId="0" fontId="10" fillId="15" borderId="24" xfId="0" applyFont="1" applyFill="1" applyBorder="1" applyAlignment="1" applyProtection="1">
      <alignment vertical="top" wrapText="1"/>
      <protection locked="0"/>
    </xf>
    <xf numFmtId="0" fontId="12" fillId="15" borderId="24" xfId="0" applyFont="1" applyFill="1" applyBorder="1" applyAlignment="1" applyProtection="1">
      <alignment vertical="top" wrapText="1"/>
      <protection locked="0"/>
    </xf>
    <xf numFmtId="0" fontId="10" fillId="15" borderId="24" xfId="0" applyFont="1" applyFill="1" applyBorder="1" applyAlignment="1" applyProtection="1">
      <alignment vertical="top"/>
      <protection locked="0"/>
    </xf>
    <xf numFmtId="0" fontId="10" fillId="15" borderId="35" xfId="0" applyFont="1" applyFill="1" applyBorder="1" applyAlignment="1" applyProtection="1">
      <alignment vertical="top" wrapText="1"/>
      <protection locked="0"/>
    </xf>
    <xf numFmtId="0" fontId="10" fillId="15" borderId="64" xfId="0" applyFont="1" applyFill="1" applyBorder="1" applyAlignment="1" applyProtection="1">
      <alignment vertical="top" wrapText="1"/>
      <protection locked="0"/>
    </xf>
    <xf numFmtId="0" fontId="3" fillId="0" borderId="0" xfId="1" applyFont="1" applyBorder="1" applyAlignment="1" applyProtection="1">
      <alignment horizontal="center" vertical="center" textRotation="90" wrapText="1"/>
      <protection locked="0"/>
    </xf>
    <xf numFmtId="0" fontId="10" fillId="0" borderId="0" xfId="0" applyFont="1" applyBorder="1" applyAlignment="1" applyProtection="1">
      <alignment wrapText="1"/>
      <protection locked="0"/>
    </xf>
    <xf numFmtId="0" fontId="10" fillId="12" borderId="21" xfId="0" applyFont="1" applyFill="1" applyBorder="1" applyAlignment="1" applyProtection="1">
      <alignment vertical="top" wrapText="1"/>
      <protection locked="0"/>
    </xf>
    <xf numFmtId="0" fontId="10" fillId="12" borderId="24" xfId="0" applyFont="1" applyFill="1" applyBorder="1" applyAlignment="1" applyProtection="1">
      <alignment vertical="top" wrapText="1"/>
      <protection locked="0"/>
    </xf>
    <xf numFmtId="0" fontId="10" fillId="12" borderId="64" xfId="0" applyFont="1" applyFill="1" applyBorder="1" applyAlignment="1" applyProtection="1">
      <alignment vertical="top" wrapText="1"/>
      <protection locked="0"/>
    </xf>
    <xf numFmtId="0" fontId="10" fillId="12" borderId="35" xfId="0" applyFont="1" applyFill="1" applyBorder="1" applyAlignment="1" applyProtection="1">
      <alignment vertical="top" wrapText="1"/>
      <protection locked="0"/>
    </xf>
    <xf numFmtId="0" fontId="1" fillId="13" borderId="14" xfId="1" applyFont="1" applyFill="1" applyBorder="1" applyAlignment="1" applyProtection="1">
      <alignment horizontal="center" vertical="center"/>
      <protection hidden="1"/>
    </xf>
    <xf numFmtId="0" fontId="1" fillId="13" borderId="23" xfId="1" applyFont="1" applyFill="1" applyBorder="1" applyAlignment="1" applyProtection="1">
      <alignment horizontal="center" vertical="center"/>
      <protection hidden="1"/>
    </xf>
    <xf numFmtId="0" fontId="1" fillId="9" borderId="6" xfId="1" applyFont="1" applyFill="1" applyBorder="1" applyAlignment="1" applyProtection="1">
      <alignment horizontal="center" vertical="center"/>
      <protection hidden="1"/>
    </xf>
    <xf numFmtId="0" fontId="1" fillId="9" borderId="52" xfId="1" applyFont="1" applyFill="1" applyBorder="1" applyAlignment="1" applyProtection="1">
      <alignment horizontal="center" vertical="center"/>
      <protection hidden="1"/>
    </xf>
    <xf numFmtId="0" fontId="1" fillId="13" borderId="6" xfId="1" applyFont="1" applyFill="1" applyBorder="1" applyAlignment="1" applyProtection="1">
      <alignment horizontal="center" vertical="center"/>
      <protection hidden="1"/>
    </xf>
    <xf numFmtId="0" fontId="1" fillId="13" borderId="52" xfId="1" applyFont="1" applyFill="1" applyBorder="1" applyAlignment="1" applyProtection="1">
      <alignment horizontal="center" vertical="center"/>
      <protection hidden="1"/>
    </xf>
    <xf numFmtId="0" fontId="0" fillId="0" borderId="0" xfId="0" applyProtection="1"/>
    <xf numFmtId="0" fontId="0" fillId="0" borderId="0" xfId="0" applyAlignment="1" applyProtection="1">
      <alignment vertical="top" wrapText="1"/>
    </xf>
    <xf numFmtId="0" fontId="15" fillId="0" borderId="0" xfId="0" applyFont="1" applyProtection="1"/>
    <xf numFmtId="0" fontId="34" fillId="0" borderId="0" xfId="9" applyProtection="1"/>
    <xf numFmtId="0" fontId="0" fillId="0" borderId="0" xfId="0" applyBorder="1" applyProtection="1"/>
    <xf numFmtId="0" fontId="15" fillId="0" borderId="0" xfId="0" applyFont="1" applyAlignment="1" applyProtection="1">
      <alignment horizontal="center"/>
    </xf>
    <xf numFmtId="0" fontId="15" fillId="0" borderId="28" xfId="0" applyFont="1" applyBorder="1" applyAlignment="1" applyProtection="1">
      <alignment horizontal="center"/>
    </xf>
    <xf numFmtId="0" fontId="15" fillId="0" borderId="67" xfId="0" applyFont="1" applyBorder="1" applyAlignment="1" applyProtection="1"/>
    <xf numFmtId="0" fontId="15" fillId="0" borderId="20" xfId="0" applyFont="1" applyBorder="1" applyAlignment="1" applyProtection="1"/>
    <xf numFmtId="0" fontId="15" fillId="0" borderId="68" xfId="0" applyFont="1" applyBorder="1" applyAlignment="1" applyProtection="1"/>
    <xf numFmtId="0" fontId="15" fillId="0" borderId="0" xfId="0" applyFont="1" applyBorder="1" applyAlignment="1" applyProtection="1"/>
    <xf numFmtId="0" fontId="27" fillId="0" borderId="60" xfId="1" applyFont="1" applyBorder="1" applyAlignment="1" applyProtection="1">
      <alignment horizontal="center"/>
    </xf>
    <xf numFmtId="0" fontId="27" fillId="0" borderId="65" xfId="1" applyFont="1" applyBorder="1" applyAlignment="1" applyProtection="1">
      <alignment horizontal="center"/>
    </xf>
    <xf numFmtId="0" fontId="27" fillId="0" borderId="48" xfId="1" applyFont="1" applyBorder="1" applyAlignment="1" applyProtection="1">
      <alignment horizontal="center"/>
    </xf>
    <xf numFmtId="0" fontId="28" fillId="7" borderId="18" xfId="1" applyFont="1" applyFill="1" applyBorder="1" applyAlignment="1" applyProtection="1">
      <alignment horizontal="center" vertical="top" wrapText="1"/>
    </xf>
    <xf numFmtId="0" fontId="26" fillId="0" borderId="60" xfId="0" applyFont="1" applyBorder="1" applyAlignment="1" applyProtection="1">
      <alignment horizontal="center"/>
    </xf>
    <xf numFmtId="0" fontId="10" fillId="7" borderId="21" xfId="0" applyFont="1" applyFill="1" applyBorder="1" applyAlignment="1" applyProtection="1">
      <alignment vertical="top" wrapText="1"/>
    </xf>
    <xf numFmtId="0" fontId="0" fillId="0" borderId="66" xfId="0" applyBorder="1" applyProtection="1"/>
    <xf numFmtId="0" fontId="10" fillId="7" borderId="24" xfId="0" applyFont="1" applyFill="1" applyBorder="1" applyAlignment="1" applyProtection="1">
      <alignment vertical="top" wrapText="1"/>
    </xf>
    <xf numFmtId="0" fontId="0" fillId="0" borderId="24" xfId="0" applyBorder="1" applyProtection="1"/>
    <xf numFmtId="0" fontId="10" fillId="7" borderId="35" xfId="0" applyFont="1" applyFill="1" applyBorder="1" applyAlignment="1" applyProtection="1">
      <alignment vertical="top" wrapText="1"/>
    </xf>
    <xf numFmtId="0" fontId="0" fillId="0" borderId="35" xfId="0" applyBorder="1" applyProtection="1"/>
    <xf numFmtId="0" fontId="0" fillId="0" borderId="21" xfId="0" applyBorder="1" applyProtection="1"/>
    <xf numFmtId="0" fontId="10" fillId="7" borderId="66" xfId="0" applyFont="1" applyFill="1" applyBorder="1" applyAlignment="1" applyProtection="1">
      <alignment vertical="top" wrapText="1"/>
    </xf>
    <xf numFmtId="0" fontId="1" fillId="0" borderId="0" xfId="1" applyBorder="1" applyAlignment="1" applyProtection="1">
      <alignment horizontal="center" vertical="center" textRotation="90"/>
    </xf>
    <xf numFmtId="0" fontId="1" fillId="0" borderId="0" xfId="1" applyBorder="1" applyAlignment="1" applyProtection="1">
      <alignment horizontal="center" vertical="center" textRotation="90" wrapText="1"/>
    </xf>
    <xf numFmtId="0" fontId="3" fillId="0" borderId="0" xfId="1" applyFont="1" applyBorder="1" applyAlignment="1" applyProtection="1">
      <alignment horizontal="center" vertical="center" textRotation="90" wrapText="1"/>
    </xf>
    <xf numFmtId="0" fontId="10" fillId="7" borderId="0" xfId="0" applyFont="1" applyFill="1" applyBorder="1" applyAlignment="1" applyProtection="1">
      <alignment vertical="top" wrapText="1"/>
    </xf>
    <xf numFmtId="0" fontId="0" fillId="0" borderId="13" xfId="0" applyBorder="1" applyAlignment="1" applyProtection="1">
      <alignment vertical="top" wrapText="1"/>
    </xf>
    <xf numFmtId="0" fontId="0" fillId="0" borderId="0" xfId="0" applyAlignment="1" applyProtection="1">
      <alignment horizontal="center" vertical="top" wrapText="1"/>
    </xf>
    <xf numFmtId="164" fontId="0" fillId="0" borderId="0" xfId="0" applyNumberFormat="1" applyAlignment="1" applyProtection="1"/>
    <xf numFmtId="0" fontId="2" fillId="19" borderId="46" xfId="1" applyFont="1" applyFill="1" applyBorder="1" applyAlignment="1" applyProtection="1">
      <alignment horizontal="center" vertical="center" wrapText="1"/>
      <protection hidden="1"/>
    </xf>
    <xf numFmtId="0" fontId="2" fillId="19" borderId="47" xfId="1" applyFont="1" applyFill="1" applyBorder="1" applyProtection="1">
      <protection hidden="1"/>
    </xf>
    <xf numFmtId="0" fontId="2" fillId="19" borderId="55" xfId="1" applyFont="1" applyFill="1" applyBorder="1" applyProtection="1">
      <protection hidden="1"/>
    </xf>
    <xf numFmtId="0" fontId="1" fillId="13" borderId="26" xfId="1" applyFont="1" applyFill="1" applyBorder="1" applyAlignment="1" applyProtection="1">
      <alignment horizontal="center" vertical="center"/>
      <protection hidden="1"/>
    </xf>
    <xf numFmtId="0" fontId="1" fillId="9" borderId="10" xfId="1" applyFont="1" applyFill="1" applyBorder="1" applyAlignment="1" applyProtection="1">
      <alignment horizontal="center" vertical="center"/>
      <protection hidden="1"/>
    </xf>
    <xf numFmtId="0" fontId="1" fillId="13" borderId="10" xfId="1" applyFont="1" applyFill="1" applyBorder="1" applyAlignment="1" applyProtection="1">
      <alignment horizontal="center" vertical="center"/>
      <protection hidden="1"/>
    </xf>
    <xf numFmtId="0" fontId="1" fillId="9" borderId="15" xfId="1" applyFont="1" applyFill="1" applyBorder="1" applyAlignment="1" applyProtection="1">
      <alignment horizontal="center" vertical="center"/>
      <protection hidden="1"/>
    </xf>
    <xf numFmtId="0" fontId="15" fillId="0" borderId="0" xfId="0" applyFont="1" applyProtection="1">
      <protection hidden="1"/>
    </xf>
    <xf numFmtId="0" fontId="34" fillId="0" borderId="0" xfId="9" applyProtection="1">
      <protection hidden="1"/>
    </xf>
    <xf numFmtId="0" fontId="0" fillId="0" borderId="0" xfId="0" applyAlignment="1" applyProtection="1">
      <alignment vertical="top" wrapText="1"/>
      <protection hidden="1"/>
    </xf>
    <xf numFmtId="0" fontId="15" fillId="0" borderId="0" xfId="0" applyFont="1" applyAlignment="1" applyProtection="1">
      <alignment horizontal="center"/>
      <protection hidden="1"/>
    </xf>
    <xf numFmtId="0" fontId="15" fillId="0" borderId="28" xfId="0" applyFont="1" applyBorder="1" applyAlignment="1" applyProtection="1">
      <alignment horizontal="center"/>
      <protection hidden="1"/>
    </xf>
    <xf numFmtId="0" fontId="15" fillId="0" borderId="67" xfId="0" applyFont="1" applyBorder="1" applyAlignment="1" applyProtection="1">
      <protection hidden="1"/>
    </xf>
    <xf numFmtId="0" fontId="15" fillId="0" borderId="20" xfId="0" applyFont="1" applyBorder="1" applyAlignment="1" applyProtection="1">
      <protection hidden="1"/>
    </xf>
    <xf numFmtId="0" fontId="15" fillId="0" borderId="68" xfId="0" applyFont="1" applyBorder="1" applyAlignment="1" applyProtection="1">
      <protection hidden="1"/>
    </xf>
    <xf numFmtId="0" fontId="27" fillId="0" borderId="60" xfId="1" applyFont="1" applyBorder="1" applyAlignment="1" applyProtection="1">
      <alignment horizontal="center"/>
      <protection hidden="1"/>
    </xf>
    <xf numFmtId="0" fontId="27" fillId="0" borderId="65" xfId="1" applyFont="1" applyBorder="1" applyAlignment="1" applyProtection="1">
      <alignment horizontal="center"/>
      <protection hidden="1"/>
    </xf>
    <xf numFmtId="0" fontId="27" fillId="0" borderId="48" xfId="1" applyFont="1" applyBorder="1" applyAlignment="1" applyProtection="1">
      <alignment horizontal="center"/>
      <protection hidden="1"/>
    </xf>
    <xf numFmtId="0" fontId="28" fillId="7" borderId="18" xfId="1" applyFont="1" applyFill="1" applyBorder="1" applyAlignment="1" applyProtection="1">
      <alignment horizontal="center" vertical="top" wrapText="1"/>
      <protection hidden="1"/>
    </xf>
    <xf numFmtId="0" fontId="26" fillId="0" borderId="60" xfId="0" applyFont="1" applyBorder="1" applyAlignment="1" applyProtection="1">
      <alignment horizontal="center"/>
      <protection hidden="1"/>
    </xf>
    <xf numFmtId="0" fontId="10" fillId="7" borderId="21" xfId="0" applyFont="1" applyFill="1" applyBorder="1" applyAlignment="1" applyProtection="1">
      <alignment vertical="top" wrapText="1"/>
      <protection hidden="1"/>
    </xf>
    <xf numFmtId="0" fontId="0" fillId="0" borderId="66" xfId="0" applyBorder="1" applyProtection="1">
      <protection hidden="1"/>
    </xf>
    <xf numFmtId="0" fontId="10" fillId="7" borderId="24" xfId="0" applyFont="1" applyFill="1" applyBorder="1" applyAlignment="1" applyProtection="1">
      <alignment vertical="top" wrapText="1"/>
      <protection hidden="1"/>
    </xf>
    <xf numFmtId="0" fontId="0" fillId="0" borderId="24" xfId="0" applyBorder="1" applyProtection="1">
      <protection hidden="1"/>
    </xf>
    <xf numFmtId="0" fontId="10" fillId="7" borderId="35" xfId="0" applyFont="1" applyFill="1" applyBorder="1" applyAlignment="1" applyProtection="1">
      <alignment vertical="top" wrapText="1"/>
      <protection hidden="1"/>
    </xf>
    <xf numFmtId="0" fontId="0" fillId="0" borderId="35" xfId="0" applyBorder="1" applyProtection="1">
      <protection hidden="1"/>
    </xf>
    <xf numFmtId="0" fontId="0" fillId="0" borderId="21" xfId="0" applyBorder="1" applyProtection="1">
      <protection hidden="1"/>
    </xf>
    <xf numFmtId="0" fontId="10" fillId="7" borderId="66" xfId="0" applyFont="1" applyFill="1" applyBorder="1" applyAlignment="1" applyProtection="1">
      <alignment vertical="top" wrapText="1"/>
      <protection hidden="1"/>
    </xf>
    <xf numFmtId="0" fontId="0" fillId="0" borderId="13" xfId="0" applyBorder="1" applyAlignment="1" applyProtection="1">
      <alignment vertical="top" wrapText="1"/>
      <protection hidden="1"/>
    </xf>
    <xf numFmtId="0" fontId="0" fillId="0" borderId="0" xfId="0" applyAlignment="1" applyProtection="1">
      <alignment horizontal="center" vertical="top" wrapText="1"/>
      <protection hidden="1"/>
    </xf>
    <xf numFmtId="164" fontId="0" fillId="0" borderId="0" xfId="0" applyNumberFormat="1" applyAlignment="1" applyProtection="1">
      <protection hidden="1"/>
    </xf>
    <xf numFmtId="0" fontId="41" fillId="0" borderId="0" xfId="0" applyFont="1" applyBorder="1" applyAlignment="1">
      <alignment horizontal="center"/>
    </xf>
    <xf numFmtId="0" fontId="1" fillId="12" borderId="18" xfId="1" applyFill="1" applyBorder="1" applyAlignment="1" applyProtection="1">
      <alignment horizontal="center" vertical="center" textRotation="90"/>
      <protection locked="0"/>
    </xf>
    <xf numFmtId="0" fontId="1" fillId="12" borderId="28" xfId="1" applyFill="1" applyBorder="1" applyAlignment="1" applyProtection="1">
      <alignment horizontal="center" vertical="center" textRotation="90"/>
      <protection locked="0"/>
    </xf>
    <xf numFmtId="0" fontId="1" fillId="12" borderId="42" xfId="1" applyFill="1" applyBorder="1" applyAlignment="1" applyProtection="1">
      <alignment horizontal="center" vertical="center" textRotation="90"/>
      <protection locked="0"/>
    </xf>
    <xf numFmtId="0" fontId="3" fillId="12" borderId="18" xfId="1" applyFont="1" applyFill="1" applyBorder="1" applyAlignment="1" applyProtection="1">
      <alignment horizontal="center" vertical="center" textRotation="90" wrapText="1"/>
      <protection locked="0"/>
    </xf>
    <xf numFmtId="0" fontId="3" fillId="12" borderId="28" xfId="1" applyFont="1" applyFill="1" applyBorder="1" applyAlignment="1" applyProtection="1">
      <alignment horizontal="center" vertical="center" textRotation="90" wrapText="1"/>
      <protection locked="0"/>
    </xf>
    <xf numFmtId="0" fontId="3" fillId="12" borderId="30" xfId="1" applyFont="1" applyFill="1" applyBorder="1" applyAlignment="1" applyProtection="1">
      <alignment horizontal="center" vertical="center" textRotation="90" wrapText="1"/>
      <protection locked="0"/>
    </xf>
    <xf numFmtId="0" fontId="3" fillId="12" borderId="31" xfId="1" applyFont="1" applyFill="1" applyBorder="1" applyAlignment="1" applyProtection="1">
      <alignment horizontal="center" vertical="center" textRotation="90" wrapText="1"/>
      <protection locked="0"/>
    </xf>
    <xf numFmtId="0" fontId="1" fillId="12" borderId="28" xfId="1" applyFill="1" applyBorder="1" applyAlignment="1" applyProtection="1">
      <alignment horizontal="center" vertical="center" textRotation="90" wrapText="1"/>
      <protection locked="0"/>
    </xf>
    <xf numFmtId="0" fontId="1" fillId="12" borderId="42" xfId="1" applyFill="1" applyBorder="1" applyAlignment="1" applyProtection="1">
      <alignment horizontal="center" vertical="center" textRotation="90" wrapText="1"/>
      <protection locked="0"/>
    </xf>
    <xf numFmtId="0" fontId="1" fillId="15" borderId="18" xfId="1" applyFill="1" applyBorder="1" applyAlignment="1" applyProtection="1">
      <alignment horizontal="center" vertical="center" textRotation="90"/>
      <protection locked="0"/>
    </xf>
    <xf numFmtId="0" fontId="1" fillId="15" borderId="28" xfId="1" applyFill="1" applyBorder="1" applyAlignment="1" applyProtection="1">
      <alignment horizontal="center" vertical="center" textRotation="90"/>
      <protection locked="0"/>
    </xf>
    <xf numFmtId="0" fontId="1" fillId="15" borderId="42" xfId="1" applyFill="1" applyBorder="1" applyAlignment="1" applyProtection="1">
      <alignment horizontal="center" vertical="center" textRotation="90"/>
      <protection locked="0"/>
    </xf>
    <xf numFmtId="0" fontId="1" fillId="15" borderId="66" xfId="1" applyFill="1" applyBorder="1" applyAlignment="1" applyProtection="1">
      <alignment horizontal="center" vertical="center" textRotation="90"/>
      <protection locked="0"/>
    </xf>
    <xf numFmtId="0" fontId="4" fillId="15" borderId="18" xfId="1" applyFont="1" applyFill="1" applyBorder="1" applyAlignment="1" applyProtection="1">
      <alignment horizontal="center" vertical="center" textRotation="90" wrapText="1"/>
      <protection locked="0"/>
    </xf>
    <xf numFmtId="0" fontId="4" fillId="15" borderId="28" xfId="1" applyFont="1" applyFill="1" applyBorder="1" applyAlignment="1" applyProtection="1">
      <alignment horizontal="center" vertical="center" textRotation="90" wrapText="1"/>
      <protection locked="0"/>
    </xf>
    <xf numFmtId="0" fontId="4" fillId="15" borderId="42" xfId="1" applyFont="1" applyFill="1" applyBorder="1" applyAlignment="1" applyProtection="1">
      <alignment horizontal="center" vertical="center" textRotation="90" wrapText="1"/>
      <protection locked="0"/>
    </xf>
    <xf numFmtId="0" fontId="1" fillId="15" borderId="18" xfId="1" applyFill="1" applyBorder="1" applyAlignment="1" applyProtection="1">
      <alignment horizontal="center" vertical="center" textRotation="90" wrapText="1"/>
      <protection locked="0"/>
    </xf>
    <xf numFmtId="0" fontId="1" fillId="15" borderId="28" xfId="1" applyFill="1" applyBorder="1" applyAlignment="1" applyProtection="1">
      <alignment horizontal="center" vertical="center" textRotation="90" wrapText="1"/>
      <protection locked="0"/>
    </xf>
    <xf numFmtId="0" fontId="1" fillId="15" borderId="42" xfId="1" applyFill="1" applyBorder="1" applyAlignment="1" applyProtection="1">
      <alignment horizontal="center" vertical="center" textRotation="90" wrapText="1"/>
      <protection locked="0"/>
    </xf>
    <xf numFmtId="0" fontId="1" fillId="15" borderId="64" xfId="1" applyFill="1" applyBorder="1" applyAlignment="1" applyProtection="1">
      <alignment horizontal="center" vertical="center" textRotation="90" wrapText="1"/>
      <protection locked="0"/>
    </xf>
    <xf numFmtId="0" fontId="1" fillId="15" borderId="18" xfId="1" applyFont="1" applyFill="1" applyBorder="1" applyAlignment="1" applyProtection="1">
      <alignment horizontal="center" vertical="center" textRotation="90" wrapText="1"/>
      <protection locked="0"/>
    </xf>
    <xf numFmtId="0" fontId="3" fillId="15" borderId="28" xfId="1" applyFont="1" applyFill="1" applyBorder="1" applyAlignment="1" applyProtection="1">
      <alignment horizontal="center" vertical="center" textRotation="90" wrapText="1"/>
      <protection locked="0"/>
    </xf>
    <xf numFmtId="0" fontId="3" fillId="15" borderId="42" xfId="1" applyFont="1" applyFill="1" applyBorder="1" applyAlignment="1" applyProtection="1">
      <alignment horizontal="center" vertical="center" textRotation="90" wrapText="1"/>
      <protection locked="0"/>
    </xf>
    <xf numFmtId="0" fontId="1" fillId="17" borderId="21" xfId="1" applyFill="1" applyBorder="1" applyAlignment="1" applyProtection="1">
      <alignment horizontal="center" vertical="center" textRotation="90"/>
      <protection locked="0"/>
    </xf>
    <xf numFmtId="0" fontId="1" fillId="17" borderId="24" xfId="1" applyFill="1" applyBorder="1" applyAlignment="1" applyProtection="1">
      <alignment horizontal="center" vertical="center" textRotation="90"/>
      <protection locked="0"/>
    </xf>
    <xf numFmtId="0" fontId="1" fillId="17" borderId="35" xfId="1" applyFill="1" applyBorder="1" applyAlignment="1" applyProtection="1">
      <alignment horizontal="center" vertical="center" textRotation="90"/>
      <protection locked="0"/>
    </xf>
    <xf numFmtId="0" fontId="35" fillId="0" borderId="49" xfId="0" applyFont="1" applyBorder="1" applyAlignment="1">
      <alignment horizontal="center"/>
    </xf>
    <xf numFmtId="0" fontId="1" fillId="17" borderId="18" xfId="1" applyFill="1" applyBorder="1" applyAlignment="1" applyProtection="1">
      <alignment horizontal="center" vertical="center" textRotation="90" wrapText="1"/>
      <protection locked="0"/>
    </xf>
    <xf numFmtId="0" fontId="1" fillId="17" borderId="28" xfId="1" applyFill="1" applyBorder="1" applyAlignment="1" applyProtection="1">
      <alignment horizontal="center" vertical="center" textRotation="90" wrapText="1"/>
      <protection locked="0"/>
    </xf>
    <xf numFmtId="0" fontId="1" fillId="17" borderId="18" xfId="1" applyFont="1" applyFill="1" applyBorder="1" applyAlignment="1" applyProtection="1">
      <alignment horizontal="center" vertical="center" textRotation="90" wrapText="1"/>
      <protection locked="0"/>
    </xf>
    <xf numFmtId="0" fontId="1" fillId="17" borderId="28" xfId="1" applyFont="1" applyFill="1" applyBorder="1" applyAlignment="1" applyProtection="1">
      <alignment horizontal="center" vertical="center" textRotation="90" wrapText="1"/>
      <protection locked="0"/>
    </xf>
    <xf numFmtId="0" fontId="1" fillId="17" borderId="42" xfId="1" applyFont="1" applyFill="1" applyBorder="1" applyAlignment="1" applyProtection="1">
      <alignment horizontal="center" vertical="center" textRotation="90" wrapText="1"/>
      <protection locked="0"/>
    </xf>
    <xf numFmtId="0" fontId="3" fillId="17" borderId="18" xfId="1" applyFont="1" applyFill="1" applyBorder="1" applyAlignment="1" applyProtection="1">
      <alignment horizontal="center" vertical="center" textRotation="90" wrapText="1"/>
      <protection locked="0"/>
    </xf>
    <xf numFmtId="0" fontId="1" fillId="17" borderId="42" xfId="1" applyFill="1" applyBorder="1" applyAlignment="1" applyProtection="1">
      <alignment horizontal="center" vertical="center" textRotation="90" wrapText="1"/>
      <protection locked="0"/>
    </xf>
    <xf numFmtId="0" fontId="4" fillId="0" borderId="3" xfId="1" applyFont="1" applyFill="1" applyBorder="1" applyAlignment="1">
      <alignment horizontal="left"/>
    </xf>
    <xf numFmtId="0" fontId="4" fillId="0" borderId="4" xfId="1" applyFont="1" applyFill="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30" fillId="0" borderId="0" xfId="4" applyFont="1" applyAlignment="1">
      <alignment horizontal="center"/>
    </xf>
    <xf numFmtId="0" fontId="2" fillId="0" borderId="0" xfId="4" applyFont="1" applyAlignment="1">
      <alignment horizontal="right"/>
    </xf>
    <xf numFmtId="0" fontId="2" fillId="0" borderId="88" xfId="4" applyFont="1" applyBorder="1" applyAlignment="1">
      <alignment horizontal="right"/>
    </xf>
    <xf numFmtId="14" fontId="9" fillId="0" borderId="92" xfId="4" applyNumberFormat="1" applyFont="1" applyBorder="1" applyAlignment="1" applyProtection="1">
      <alignment horizontal="center"/>
      <protection locked="0"/>
    </xf>
    <xf numFmtId="14" fontId="9" fillId="0" borderId="0" xfId="4" applyNumberFormat="1" applyFont="1" applyBorder="1" applyAlignment="1" applyProtection="1">
      <alignment horizontal="center"/>
      <protection locked="0"/>
    </xf>
    <xf numFmtId="0" fontId="38" fillId="0" borderId="0" xfId="0" applyFont="1" applyAlignment="1">
      <alignment horizontal="center" vertical="center" wrapText="1"/>
    </xf>
    <xf numFmtId="0" fontId="1" fillId="0" borderId="90" xfId="7" applyFont="1" applyBorder="1" applyAlignment="1" applyProtection="1">
      <alignment horizontal="center"/>
      <protection locked="0"/>
    </xf>
    <xf numFmtId="0" fontId="1" fillId="0" borderId="91" xfId="7" applyFont="1" applyBorder="1" applyAlignment="1" applyProtection="1">
      <alignment horizontal="center"/>
      <protection locked="0"/>
    </xf>
    <xf numFmtId="14" fontId="18" fillId="0" borderId="90" xfId="4" applyNumberFormat="1" applyBorder="1" applyAlignment="1" applyProtection="1">
      <alignment horizontal="center"/>
      <protection locked="0"/>
    </xf>
    <xf numFmtId="14" fontId="18" fillId="0" borderId="91" xfId="4" applyNumberFormat="1" applyBorder="1" applyAlignment="1" applyProtection="1">
      <alignment horizontal="center"/>
      <protection locked="0"/>
    </xf>
    <xf numFmtId="16" fontId="18" fillId="0" borderId="90" xfId="4" applyNumberFormat="1" applyBorder="1" applyAlignment="1" applyProtection="1">
      <alignment horizontal="center"/>
      <protection locked="0"/>
    </xf>
    <xf numFmtId="16" fontId="18" fillId="0" borderId="91" xfId="4" applyNumberFormat="1" applyBorder="1" applyAlignment="1" applyProtection="1">
      <alignment horizontal="center"/>
      <protection locked="0"/>
    </xf>
    <xf numFmtId="0" fontId="4" fillId="9" borderId="79" xfId="1" applyFont="1" applyFill="1" applyBorder="1" applyAlignment="1" applyProtection="1">
      <alignment horizontal="center" textRotation="90" readingOrder="1"/>
      <protection hidden="1"/>
    </xf>
    <xf numFmtId="0" fontId="4" fillId="9" borderId="78" xfId="1" applyFont="1" applyFill="1" applyBorder="1" applyAlignment="1" applyProtection="1">
      <alignment horizontal="center" textRotation="90" readingOrder="1"/>
      <protection hidden="1"/>
    </xf>
    <xf numFmtId="0" fontId="4" fillId="9" borderId="83" xfId="1" applyFont="1" applyFill="1" applyBorder="1" applyAlignment="1" applyProtection="1">
      <alignment horizontal="center" textRotation="90" readingOrder="1"/>
      <protection hidden="1"/>
    </xf>
    <xf numFmtId="0" fontId="4" fillId="13" borderId="85" xfId="1" applyFont="1" applyFill="1" applyBorder="1" applyAlignment="1" applyProtection="1">
      <alignment horizontal="center" textRotation="90" readingOrder="1"/>
      <protection hidden="1"/>
    </xf>
    <xf numFmtId="0" fontId="4" fillId="13" borderId="19" xfId="1" applyFont="1" applyFill="1" applyBorder="1" applyAlignment="1" applyProtection="1">
      <alignment horizontal="center" textRotation="90" readingOrder="1"/>
      <protection hidden="1"/>
    </xf>
    <xf numFmtId="0" fontId="4" fillId="13" borderId="58" xfId="1" applyFont="1" applyFill="1" applyBorder="1" applyAlignment="1" applyProtection="1">
      <alignment horizontal="center" textRotation="90" readingOrder="1"/>
      <protection hidden="1"/>
    </xf>
    <xf numFmtId="0" fontId="4" fillId="9" borderId="85" xfId="1" applyFont="1" applyFill="1" applyBorder="1" applyAlignment="1" applyProtection="1">
      <alignment horizontal="center" textRotation="90" readingOrder="1"/>
      <protection hidden="1"/>
    </xf>
    <xf numFmtId="0" fontId="4" fillId="9" borderId="19" xfId="1" applyFont="1" applyFill="1" applyBorder="1" applyAlignment="1" applyProtection="1">
      <alignment horizontal="center" textRotation="90" readingOrder="1"/>
      <protection hidden="1"/>
    </xf>
    <xf numFmtId="0" fontId="4" fillId="9" borderId="58" xfId="1" applyFont="1" applyFill="1" applyBorder="1" applyAlignment="1" applyProtection="1">
      <alignment horizontal="center" textRotation="90" readingOrder="1"/>
      <protection hidden="1"/>
    </xf>
    <xf numFmtId="0" fontId="16" fillId="14" borderId="12" xfId="1" applyFont="1" applyFill="1" applyBorder="1" applyAlignment="1" applyProtection="1">
      <alignment horizontal="center" textRotation="90"/>
      <protection hidden="1"/>
    </xf>
    <xf numFmtId="0" fontId="16" fillId="14" borderId="37" xfId="1" applyFont="1" applyFill="1" applyBorder="1" applyAlignment="1" applyProtection="1">
      <alignment horizontal="center" textRotation="90"/>
      <protection hidden="1"/>
    </xf>
    <xf numFmtId="0" fontId="17" fillId="16" borderId="11" xfId="0" applyFont="1" applyFill="1" applyBorder="1" applyAlignment="1" applyProtection="1">
      <alignment horizontal="center" textRotation="90"/>
      <protection hidden="1"/>
    </xf>
    <xf numFmtId="0" fontId="17" fillId="16" borderId="17" xfId="0" applyFont="1" applyFill="1" applyBorder="1" applyAlignment="1" applyProtection="1">
      <alignment horizontal="center" textRotation="90"/>
      <protection hidden="1"/>
    </xf>
    <xf numFmtId="0" fontId="16" fillId="11" borderId="19" xfId="1" applyFont="1" applyFill="1" applyBorder="1" applyAlignment="1" applyProtection="1">
      <alignment horizontal="center" textRotation="90"/>
      <protection hidden="1"/>
    </xf>
    <xf numFmtId="0" fontId="16" fillId="11" borderId="58" xfId="1" applyFont="1" applyFill="1" applyBorder="1" applyAlignment="1" applyProtection="1">
      <alignment horizontal="center" textRotation="90"/>
      <protection hidden="1"/>
    </xf>
    <xf numFmtId="0" fontId="16" fillId="8" borderId="12" xfId="1" applyFont="1" applyFill="1" applyBorder="1" applyAlignment="1" applyProtection="1">
      <alignment horizontal="center" textRotation="90"/>
      <protection hidden="1"/>
    </xf>
    <xf numFmtId="0" fontId="16" fillId="8" borderId="37" xfId="1" applyFont="1" applyFill="1" applyBorder="1" applyAlignment="1" applyProtection="1">
      <alignment horizontal="center" textRotation="90"/>
      <protection hidden="1"/>
    </xf>
    <xf numFmtId="0" fontId="0" fillId="16" borderId="11" xfId="0" applyFill="1" applyBorder="1" applyAlignment="1" applyProtection="1">
      <alignment horizontal="center" textRotation="90"/>
      <protection hidden="1"/>
    </xf>
    <xf numFmtId="0" fontId="0" fillId="16" borderId="17" xfId="0" applyFill="1" applyBorder="1" applyAlignment="1" applyProtection="1">
      <alignment horizontal="center" textRotation="90"/>
      <protection hidden="1"/>
    </xf>
    <xf numFmtId="0" fontId="16" fillId="11" borderId="82" xfId="1" applyFont="1" applyFill="1" applyBorder="1" applyAlignment="1" applyProtection="1">
      <alignment horizontal="center" textRotation="90" wrapText="1"/>
      <protection hidden="1"/>
    </xf>
    <xf numFmtId="0" fontId="16" fillId="11" borderId="36" xfId="1" applyFont="1" applyFill="1" applyBorder="1" applyAlignment="1" applyProtection="1">
      <alignment horizontal="center" textRotation="90" wrapText="1"/>
      <protection hidden="1"/>
    </xf>
    <xf numFmtId="0" fontId="2" fillId="12" borderId="18" xfId="1" applyFont="1" applyFill="1" applyBorder="1" applyAlignment="1" applyProtection="1">
      <alignment horizontal="center" vertical="center" textRotation="90" wrapText="1"/>
      <protection hidden="1"/>
    </xf>
    <xf numFmtId="0" fontId="2" fillId="12" borderId="28" xfId="1" applyFont="1" applyFill="1" applyBorder="1" applyAlignment="1" applyProtection="1">
      <alignment horizontal="center" vertical="center" textRotation="90" wrapText="1"/>
      <protection hidden="1"/>
    </xf>
    <xf numFmtId="0" fontId="2" fillId="12" borderId="42" xfId="1" applyFont="1" applyFill="1" applyBorder="1" applyAlignment="1" applyProtection="1">
      <alignment horizontal="center" vertical="center" textRotation="90" wrapText="1"/>
      <protection hidden="1"/>
    </xf>
    <xf numFmtId="0" fontId="2" fillId="10" borderId="18" xfId="1" applyFont="1" applyFill="1" applyBorder="1" applyAlignment="1" applyProtection="1">
      <alignment horizontal="center" vertical="center" textRotation="90" wrapText="1"/>
      <protection hidden="1"/>
    </xf>
    <xf numFmtId="0" fontId="2" fillId="10" borderId="28" xfId="1" applyFont="1" applyFill="1" applyBorder="1" applyAlignment="1" applyProtection="1">
      <alignment horizontal="center" vertical="center" textRotation="90" wrapText="1"/>
      <protection hidden="1"/>
    </xf>
    <xf numFmtId="0" fontId="2" fillId="10" borderId="42" xfId="1" applyFont="1" applyFill="1" applyBorder="1" applyAlignment="1" applyProtection="1">
      <alignment horizontal="center" vertical="center" textRotation="90" wrapText="1"/>
      <protection hidden="1"/>
    </xf>
    <xf numFmtId="0" fontId="2" fillId="12" borderId="30" xfId="1" applyFont="1" applyFill="1" applyBorder="1" applyAlignment="1" applyProtection="1">
      <alignment horizontal="center" vertical="center" textRotation="90" wrapText="1"/>
      <protection hidden="1"/>
    </xf>
    <xf numFmtId="0" fontId="2" fillId="12" borderId="59" xfId="1" applyFont="1" applyFill="1" applyBorder="1" applyAlignment="1" applyProtection="1">
      <alignment horizontal="center" vertical="center" textRotation="90" wrapText="1"/>
      <protection hidden="1"/>
    </xf>
    <xf numFmtId="0" fontId="2" fillId="12" borderId="31" xfId="1" applyFont="1" applyFill="1" applyBorder="1" applyAlignment="1" applyProtection="1">
      <alignment horizontal="center" vertical="center" textRotation="90" wrapText="1"/>
      <protection hidden="1"/>
    </xf>
    <xf numFmtId="0" fontId="2" fillId="12" borderId="0" xfId="1" applyFont="1" applyFill="1" applyBorder="1" applyAlignment="1" applyProtection="1">
      <alignment horizontal="center" vertical="center" textRotation="90" wrapText="1"/>
      <protection hidden="1"/>
    </xf>
    <xf numFmtId="0" fontId="2" fillId="12" borderId="32" xfId="1" applyFont="1" applyFill="1" applyBorder="1" applyAlignment="1" applyProtection="1">
      <alignment horizontal="center" vertical="center" textRotation="90" wrapText="1"/>
      <protection hidden="1"/>
    </xf>
    <xf numFmtId="0" fontId="2" fillId="12" borderId="49" xfId="1" applyFont="1" applyFill="1" applyBorder="1" applyAlignment="1" applyProtection="1">
      <alignment horizontal="center" vertical="center" textRotation="90" wrapText="1"/>
      <protection hidden="1"/>
    </xf>
    <xf numFmtId="0" fontId="2" fillId="10" borderId="30" xfId="1" applyFont="1" applyFill="1" applyBorder="1" applyAlignment="1" applyProtection="1">
      <alignment horizontal="center" vertical="center" textRotation="90" wrapText="1"/>
      <protection hidden="1"/>
    </xf>
    <xf numFmtId="0" fontId="2" fillId="10" borderId="59" xfId="1" applyFont="1" applyFill="1" applyBorder="1" applyAlignment="1" applyProtection="1">
      <alignment horizontal="center" vertical="center" textRotation="90" wrapText="1"/>
      <protection hidden="1"/>
    </xf>
    <xf numFmtId="0" fontId="2" fillId="10" borderId="31" xfId="1" applyFont="1" applyFill="1" applyBorder="1" applyAlignment="1" applyProtection="1">
      <alignment horizontal="center" vertical="center" textRotation="90" wrapText="1"/>
      <protection hidden="1"/>
    </xf>
    <xf numFmtId="0" fontId="2" fillId="10" borderId="0" xfId="1" applyFont="1" applyFill="1" applyBorder="1" applyAlignment="1" applyProtection="1">
      <alignment horizontal="center" vertical="center" textRotation="90" wrapText="1"/>
      <protection hidden="1"/>
    </xf>
    <xf numFmtId="0" fontId="2" fillId="10" borderId="32" xfId="1" applyFont="1" applyFill="1" applyBorder="1" applyAlignment="1" applyProtection="1">
      <alignment horizontal="center" vertical="center" textRotation="90" wrapText="1"/>
      <protection hidden="1"/>
    </xf>
    <xf numFmtId="0" fontId="2" fillId="10" borderId="49" xfId="1" applyFont="1" applyFill="1" applyBorder="1" applyAlignment="1" applyProtection="1">
      <alignment horizontal="center" vertical="center" textRotation="90" wrapText="1"/>
      <protection hidden="1"/>
    </xf>
    <xf numFmtId="0" fontId="2" fillId="17" borderId="18" xfId="1" applyFont="1" applyFill="1" applyBorder="1" applyAlignment="1" applyProtection="1">
      <alignment horizontal="center" vertical="center" textRotation="90" wrapText="1"/>
      <protection hidden="1"/>
    </xf>
    <xf numFmtId="0" fontId="2" fillId="17" borderId="28" xfId="1" applyFont="1" applyFill="1" applyBorder="1" applyAlignment="1" applyProtection="1">
      <alignment horizontal="center" vertical="center" textRotation="90" wrapText="1"/>
      <protection hidden="1"/>
    </xf>
    <xf numFmtId="0" fontId="2" fillId="17" borderId="42" xfId="1" applyFont="1" applyFill="1" applyBorder="1" applyAlignment="1" applyProtection="1">
      <alignment horizontal="center" vertical="center" textRotation="90" wrapText="1"/>
      <protection hidden="1"/>
    </xf>
    <xf numFmtId="0" fontId="2" fillId="15" borderId="18" xfId="1" applyFont="1" applyFill="1" applyBorder="1" applyAlignment="1" applyProtection="1">
      <alignment horizontal="center" vertical="center" textRotation="90"/>
      <protection hidden="1"/>
    </xf>
    <xf numFmtId="0" fontId="2" fillId="15" borderId="28" xfId="1" applyFont="1" applyFill="1" applyBorder="1" applyAlignment="1" applyProtection="1">
      <alignment horizontal="center" vertical="center" textRotation="90"/>
      <protection hidden="1"/>
    </xf>
    <xf numFmtId="0" fontId="2" fillId="15" borderId="42" xfId="1" applyFont="1" applyFill="1" applyBorder="1" applyAlignment="1" applyProtection="1">
      <alignment horizontal="center" vertical="center" textRotation="90"/>
      <protection hidden="1"/>
    </xf>
    <xf numFmtId="0" fontId="2" fillId="17" borderId="30" xfId="1" applyFont="1" applyFill="1" applyBorder="1" applyAlignment="1" applyProtection="1">
      <alignment horizontal="center" vertical="center" textRotation="90" wrapText="1"/>
      <protection hidden="1"/>
    </xf>
    <xf numFmtId="0" fontId="2" fillId="17" borderId="59" xfId="1" applyFont="1" applyFill="1" applyBorder="1" applyAlignment="1" applyProtection="1">
      <alignment horizontal="center" vertical="center" textRotation="90" wrapText="1"/>
      <protection hidden="1"/>
    </xf>
    <xf numFmtId="0" fontId="2" fillId="17" borderId="31" xfId="1" applyFont="1" applyFill="1" applyBorder="1" applyAlignment="1" applyProtection="1">
      <alignment horizontal="center" vertical="center" textRotation="90" wrapText="1"/>
      <protection hidden="1"/>
    </xf>
    <xf numFmtId="0" fontId="2" fillId="17" borderId="0" xfId="1" applyFont="1" applyFill="1" applyBorder="1" applyAlignment="1" applyProtection="1">
      <alignment horizontal="center" vertical="center" textRotation="90" wrapText="1"/>
      <protection hidden="1"/>
    </xf>
    <xf numFmtId="0" fontId="2" fillId="17" borderId="32" xfId="1" applyFont="1" applyFill="1" applyBorder="1" applyAlignment="1" applyProtection="1">
      <alignment horizontal="center" vertical="center" textRotation="90" wrapText="1"/>
      <protection hidden="1"/>
    </xf>
    <xf numFmtId="0" fontId="2" fillId="17" borderId="49" xfId="1" applyFont="1" applyFill="1" applyBorder="1" applyAlignment="1" applyProtection="1">
      <alignment horizontal="center" vertical="center" textRotation="90" wrapText="1"/>
      <protection hidden="1"/>
    </xf>
    <xf numFmtId="0" fontId="2" fillId="15" borderId="30" xfId="1" applyFont="1" applyFill="1" applyBorder="1" applyAlignment="1" applyProtection="1">
      <alignment horizontal="center" vertical="center" textRotation="90"/>
      <protection hidden="1"/>
    </xf>
    <xf numFmtId="0" fontId="2" fillId="15" borderId="59" xfId="1" applyFont="1" applyFill="1" applyBorder="1" applyAlignment="1" applyProtection="1">
      <alignment horizontal="center" vertical="center" textRotation="90"/>
      <protection hidden="1"/>
    </xf>
    <xf numFmtId="0" fontId="2" fillId="15" borderId="31" xfId="1" applyFont="1" applyFill="1" applyBorder="1" applyAlignment="1" applyProtection="1">
      <alignment horizontal="center" vertical="center" textRotation="90"/>
      <protection hidden="1"/>
    </xf>
    <xf numFmtId="0" fontId="2" fillId="15" borderId="0" xfId="1" applyFont="1" applyFill="1" applyBorder="1" applyAlignment="1" applyProtection="1">
      <alignment horizontal="center" vertical="center" textRotation="90"/>
      <protection hidden="1"/>
    </xf>
    <xf numFmtId="0" fontId="2" fillId="15" borderId="32" xfId="1" applyFont="1" applyFill="1" applyBorder="1" applyAlignment="1" applyProtection="1">
      <alignment horizontal="center" vertical="center" textRotation="90"/>
      <protection hidden="1"/>
    </xf>
    <xf numFmtId="0" fontId="2" fillId="15" borderId="49" xfId="1" applyFont="1" applyFill="1" applyBorder="1" applyAlignment="1" applyProtection="1">
      <alignment horizontal="center" vertical="center" textRotation="90"/>
      <protection hidden="1"/>
    </xf>
    <xf numFmtId="0" fontId="4" fillId="17" borderId="18" xfId="1" applyFont="1" applyFill="1" applyBorder="1" applyAlignment="1" applyProtection="1">
      <alignment horizontal="center" vertical="center" textRotation="90" wrapText="1"/>
      <protection hidden="1"/>
    </xf>
    <xf numFmtId="0" fontId="4" fillId="17" borderId="28" xfId="1" applyFont="1" applyFill="1" applyBorder="1" applyAlignment="1" applyProtection="1">
      <alignment horizontal="center" vertical="center" textRotation="90" wrapText="1"/>
      <protection hidden="1"/>
    </xf>
    <xf numFmtId="0" fontId="4" fillId="17" borderId="42" xfId="1" applyFont="1" applyFill="1" applyBorder="1" applyAlignment="1" applyProtection="1">
      <alignment horizontal="center" vertical="center" textRotation="90" wrapText="1"/>
      <protection hidden="1"/>
    </xf>
    <xf numFmtId="0" fontId="3" fillId="17" borderId="18" xfId="1" applyFont="1" applyFill="1" applyBorder="1" applyAlignment="1" applyProtection="1">
      <alignment horizontal="center" vertical="center" textRotation="90" wrapText="1"/>
      <protection hidden="1"/>
    </xf>
    <xf numFmtId="0" fontId="1" fillId="17" borderId="28" xfId="1" applyFill="1" applyBorder="1" applyAlignment="1" applyProtection="1">
      <alignment horizontal="center" vertical="center" textRotation="90" wrapText="1"/>
      <protection hidden="1"/>
    </xf>
    <xf numFmtId="0" fontId="1" fillId="17" borderId="42" xfId="1" applyFill="1" applyBorder="1" applyAlignment="1" applyProtection="1">
      <alignment horizontal="center" vertical="center" textRotation="90" wrapText="1"/>
      <protection hidden="1"/>
    </xf>
    <xf numFmtId="0" fontId="4" fillId="13" borderId="39" xfId="1" applyFont="1" applyFill="1" applyBorder="1" applyAlignment="1" applyProtection="1">
      <alignment horizontal="center" textRotation="90" readingOrder="1"/>
      <protection hidden="1"/>
    </xf>
    <xf numFmtId="0" fontId="4" fillId="13" borderId="82" xfId="1" applyFont="1" applyFill="1" applyBorder="1" applyAlignment="1" applyProtection="1">
      <alignment horizontal="center" textRotation="90" readingOrder="1"/>
      <protection hidden="1"/>
    </xf>
    <xf numFmtId="0" fontId="4" fillId="13" borderId="36" xfId="1" applyFont="1" applyFill="1" applyBorder="1" applyAlignment="1" applyProtection="1">
      <alignment horizontal="center" textRotation="90" readingOrder="1"/>
      <protection hidden="1"/>
    </xf>
    <xf numFmtId="0" fontId="13" fillId="0" borderId="67" xfId="1" applyFont="1" applyBorder="1" applyAlignment="1" applyProtection="1">
      <alignment horizontal="center" vertical="center"/>
      <protection hidden="1"/>
    </xf>
    <xf numFmtId="0" fontId="13" fillId="0" borderId="68" xfId="1" applyFont="1" applyBorder="1" applyAlignment="1" applyProtection="1">
      <alignment horizontal="center" vertical="center"/>
      <protection hidden="1"/>
    </xf>
    <xf numFmtId="0" fontId="1" fillId="17" borderId="30" xfId="1" applyFill="1" applyBorder="1" applyAlignment="1" applyProtection="1">
      <alignment horizontal="center" vertical="center" textRotation="90"/>
      <protection hidden="1"/>
    </xf>
    <xf numFmtId="0" fontId="1" fillId="17" borderId="79" xfId="1" applyFill="1" applyBorder="1" applyAlignment="1" applyProtection="1">
      <alignment horizontal="center" vertical="center" textRotation="90"/>
      <protection hidden="1"/>
    </xf>
    <xf numFmtId="0" fontId="1" fillId="17" borderId="31" xfId="1" applyFill="1" applyBorder="1" applyAlignment="1" applyProtection="1">
      <alignment horizontal="center" vertical="center" textRotation="90"/>
      <protection hidden="1"/>
    </xf>
    <xf numFmtId="0" fontId="1" fillId="17" borderId="78" xfId="1" applyFill="1" applyBorder="1" applyAlignment="1" applyProtection="1">
      <alignment horizontal="center" vertical="center" textRotation="90"/>
      <protection hidden="1"/>
    </xf>
    <xf numFmtId="0" fontId="1" fillId="17" borderId="32" xfId="1" applyFill="1" applyBorder="1" applyAlignment="1" applyProtection="1">
      <alignment horizontal="center" vertical="center" textRotation="90"/>
      <protection hidden="1"/>
    </xf>
    <xf numFmtId="0" fontId="1" fillId="17" borderId="83" xfId="1" applyFill="1" applyBorder="1" applyAlignment="1" applyProtection="1">
      <alignment horizontal="center" vertical="center" textRotation="90"/>
      <protection hidden="1"/>
    </xf>
    <xf numFmtId="0" fontId="1" fillId="0" borderId="77" xfId="1" applyFont="1" applyBorder="1" applyAlignment="1" applyProtection="1">
      <alignment horizontal="left" vertical="center" wrapText="1"/>
      <protection hidden="1"/>
    </xf>
    <xf numFmtId="0" fontId="1" fillId="0" borderId="80" xfId="1" applyFont="1" applyBorder="1" applyAlignment="1" applyProtection="1">
      <alignment horizontal="left" vertical="center" wrapText="1"/>
      <protection hidden="1"/>
    </xf>
    <xf numFmtId="0" fontId="1" fillId="0" borderId="34" xfId="1" applyFont="1" applyBorder="1" applyAlignment="1" applyProtection="1">
      <alignment horizontal="left"/>
      <protection hidden="1"/>
    </xf>
    <xf numFmtId="0" fontId="1" fillId="0" borderId="81" xfId="1" applyFont="1" applyBorder="1" applyAlignment="1" applyProtection="1">
      <alignment horizontal="left"/>
      <protection hidden="1"/>
    </xf>
    <xf numFmtId="0" fontId="1" fillId="0" borderId="2" xfId="1" applyFont="1" applyBorder="1" applyAlignment="1" applyProtection="1">
      <alignment horizontal="left"/>
      <protection hidden="1"/>
    </xf>
    <xf numFmtId="0" fontId="1" fillId="0" borderId="89" xfId="1" applyFont="1" applyBorder="1" applyAlignment="1" applyProtection="1">
      <alignment horizontal="left"/>
      <protection hidden="1"/>
    </xf>
    <xf numFmtId="0" fontId="2" fillId="12" borderId="18" xfId="1" applyFont="1" applyFill="1" applyBorder="1" applyAlignment="1" applyProtection="1">
      <alignment horizontal="center" vertical="center" textRotation="90"/>
      <protection hidden="1"/>
    </xf>
    <xf numFmtId="0" fontId="2" fillId="12" borderId="28" xfId="1" applyFont="1" applyFill="1" applyBorder="1" applyAlignment="1" applyProtection="1">
      <alignment horizontal="center" vertical="center" textRotation="90"/>
      <protection hidden="1"/>
    </xf>
    <xf numFmtId="0" fontId="2" fillId="12" borderId="42" xfId="1" applyFont="1" applyFill="1" applyBorder="1" applyAlignment="1" applyProtection="1">
      <alignment horizontal="center" vertical="center" textRotation="90"/>
      <protection hidden="1"/>
    </xf>
    <xf numFmtId="0" fontId="3" fillId="12" borderId="30" xfId="1" applyFont="1" applyFill="1" applyBorder="1" applyAlignment="1" applyProtection="1">
      <alignment horizontal="center" vertical="center" textRotation="90" wrapText="1"/>
      <protection hidden="1"/>
    </xf>
    <xf numFmtId="0" fontId="3" fillId="12" borderId="31" xfId="1" applyFont="1" applyFill="1" applyBorder="1" applyAlignment="1" applyProtection="1">
      <alignment horizontal="center" vertical="center" textRotation="90" wrapText="1"/>
      <protection hidden="1"/>
    </xf>
    <xf numFmtId="0" fontId="3" fillId="12" borderId="18" xfId="1" applyFont="1" applyFill="1" applyBorder="1" applyAlignment="1" applyProtection="1">
      <alignment horizontal="center" vertical="center" textRotation="90" wrapText="1"/>
      <protection hidden="1"/>
    </xf>
    <xf numFmtId="0" fontId="1" fillId="12" borderId="28" xfId="1" applyFill="1" applyBorder="1" applyAlignment="1" applyProtection="1">
      <alignment horizontal="center" vertical="center" textRotation="90" wrapText="1"/>
      <protection hidden="1"/>
    </xf>
    <xf numFmtId="0" fontId="1" fillId="12" borderId="42" xfId="1" applyFill="1" applyBorder="1" applyAlignment="1" applyProtection="1">
      <alignment horizontal="center" vertical="center" textRotation="90" wrapText="1"/>
      <protection hidden="1"/>
    </xf>
    <xf numFmtId="0" fontId="4" fillId="15" borderId="18" xfId="1" applyFont="1" applyFill="1" applyBorder="1" applyAlignment="1" applyProtection="1">
      <alignment horizontal="center" vertical="center" textRotation="90" wrapText="1"/>
      <protection hidden="1"/>
    </xf>
    <xf numFmtId="0" fontId="4" fillId="15" borderId="28" xfId="1" applyFont="1" applyFill="1" applyBorder="1" applyAlignment="1" applyProtection="1">
      <alignment horizontal="center" vertical="center" textRotation="90" wrapText="1"/>
      <protection hidden="1"/>
    </xf>
    <xf numFmtId="0" fontId="4" fillId="15" borderId="42" xfId="1" applyFont="1" applyFill="1" applyBorder="1" applyAlignment="1" applyProtection="1">
      <alignment horizontal="center" vertical="center" textRotation="90" wrapText="1"/>
      <protection hidden="1"/>
    </xf>
    <xf numFmtId="0" fontId="1" fillId="15" borderId="18" xfId="1" applyFill="1" applyBorder="1" applyAlignment="1" applyProtection="1">
      <alignment horizontal="center" vertical="center" textRotation="90" wrapText="1"/>
      <protection hidden="1"/>
    </xf>
    <xf numFmtId="0" fontId="1" fillId="15" borderId="28" xfId="1" applyFill="1" applyBorder="1" applyAlignment="1" applyProtection="1">
      <alignment horizontal="center" vertical="center" textRotation="90" wrapText="1"/>
      <protection hidden="1"/>
    </xf>
    <xf numFmtId="0" fontId="1" fillId="15" borderId="42" xfId="1" applyFill="1" applyBorder="1" applyAlignment="1" applyProtection="1">
      <alignment horizontal="center" vertical="center" textRotation="90" wrapText="1"/>
      <protection hidden="1"/>
    </xf>
    <xf numFmtId="0" fontId="3" fillId="12" borderId="79" xfId="1" applyFont="1" applyFill="1" applyBorder="1" applyAlignment="1" applyProtection="1">
      <alignment horizontal="center" vertical="center" textRotation="90" wrapText="1"/>
      <protection hidden="1"/>
    </xf>
    <xf numFmtId="0" fontId="3" fillId="12" borderId="78" xfId="1" applyFont="1" applyFill="1" applyBorder="1" applyAlignment="1" applyProtection="1">
      <alignment horizontal="center" vertical="center" textRotation="90" wrapText="1"/>
      <protection hidden="1"/>
    </xf>
    <xf numFmtId="0" fontId="3" fillId="12" borderId="32" xfId="1" applyFont="1" applyFill="1" applyBorder="1" applyAlignment="1" applyProtection="1">
      <alignment horizontal="center" vertical="center" textRotation="90" wrapText="1"/>
      <protection hidden="1"/>
    </xf>
    <xf numFmtId="0" fontId="3" fillId="12" borderId="83" xfId="1" applyFont="1" applyFill="1" applyBorder="1" applyAlignment="1" applyProtection="1">
      <alignment horizontal="center" vertical="center" textRotation="90" wrapText="1"/>
      <protection hidden="1"/>
    </xf>
    <xf numFmtId="0" fontId="1" fillId="15" borderId="30" xfId="1" applyFill="1" applyBorder="1" applyAlignment="1" applyProtection="1">
      <alignment horizontal="center" vertical="center" textRotation="90"/>
      <protection hidden="1"/>
    </xf>
    <xf numFmtId="0" fontId="1" fillId="15" borderId="79" xfId="1" applyFill="1" applyBorder="1" applyAlignment="1" applyProtection="1">
      <alignment horizontal="center" vertical="center" textRotation="90"/>
      <protection hidden="1"/>
    </xf>
    <xf numFmtId="0" fontId="1" fillId="15" borderId="31" xfId="1" applyFill="1" applyBorder="1" applyAlignment="1" applyProtection="1">
      <alignment horizontal="center" vertical="center" textRotation="90"/>
      <protection hidden="1"/>
    </xf>
    <xf numFmtId="0" fontId="1" fillId="15" borderId="78" xfId="1" applyFill="1" applyBorder="1" applyAlignment="1" applyProtection="1">
      <alignment horizontal="center" vertical="center" textRotation="90"/>
      <protection hidden="1"/>
    </xf>
    <xf numFmtId="0" fontId="1" fillId="15" borderId="32" xfId="1" applyFill="1" applyBorder="1" applyAlignment="1" applyProtection="1">
      <alignment horizontal="center" vertical="center" textRotation="90"/>
      <protection hidden="1"/>
    </xf>
    <xf numFmtId="0" fontId="1" fillId="15" borderId="83" xfId="1" applyFill="1" applyBorder="1" applyAlignment="1" applyProtection="1">
      <alignment horizontal="center" vertical="center" textRotation="90"/>
      <protection hidden="1"/>
    </xf>
    <xf numFmtId="0" fontId="1" fillId="15" borderId="30" xfId="1" applyFill="1" applyBorder="1" applyAlignment="1" applyProtection="1">
      <alignment horizontal="center" vertical="center" textRotation="90" wrapText="1"/>
      <protection hidden="1"/>
    </xf>
    <xf numFmtId="0" fontId="1" fillId="15" borderId="79" xfId="1" applyFill="1" applyBorder="1" applyAlignment="1" applyProtection="1">
      <alignment horizontal="center" vertical="center" textRotation="90" wrapText="1"/>
      <protection hidden="1"/>
    </xf>
    <xf numFmtId="0" fontId="1" fillId="15" borderId="31" xfId="1" applyFill="1" applyBorder="1" applyAlignment="1" applyProtection="1">
      <alignment horizontal="center" vertical="center" textRotation="90" wrapText="1"/>
      <protection hidden="1"/>
    </xf>
    <xf numFmtId="0" fontId="1" fillId="15" borderId="78" xfId="1" applyFill="1" applyBorder="1" applyAlignment="1" applyProtection="1">
      <alignment horizontal="center" vertical="center" textRotation="90" wrapText="1"/>
      <protection hidden="1"/>
    </xf>
    <xf numFmtId="0" fontId="1" fillId="15" borderId="32" xfId="1" applyFill="1" applyBorder="1" applyAlignment="1" applyProtection="1">
      <alignment horizontal="center" vertical="center" textRotation="90" wrapText="1"/>
      <protection hidden="1"/>
    </xf>
    <xf numFmtId="0" fontId="1" fillId="15" borderId="83" xfId="1" applyFill="1" applyBorder="1" applyAlignment="1" applyProtection="1">
      <alignment horizontal="center" vertical="center" textRotation="90" wrapText="1"/>
      <protection hidden="1"/>
    </xf>
    <xf numFmtId="0" fontId="3" fillId="15" borderId="18" xfId="1" applyFont="1" applyFill="1" applyBorder="1" applyAlignment="1" applyProtection="1">
      <alignment horizontal="center" vertical="center" textRotation="90" wrapText="1"/>
      <protection hidden="1"/>
    </xf>
    <xf numFmtId="0" fontId="3" fillId="15" borderId="28" xfId="1" applyFont="1" applyFill="1" applyBorder="1" applyAlignment="1" applyProtection="1">
      <alignment horizontal="center" vertical="center" textRotation="90" wrapText="1"/>
      <protection hidden="1"/>
    </xf>
    <xf numFmtId="0" fontId="3" fillId="15" borderId="42" xfId="1" applyFont="1" applyFill="1" applyBorder="1" applyAlignment="1" applyProtection="1">
      <alignment horizontal="center" vertical="center" textRotation="90" wrapText="1"/>
      <protection hidden="1"/>
    </xf>
    <xf numFmtId="0" fontId="2" fillId="17" borderId="21" xfId="1" applyFont="1" applyFill="1" applyBorder="1" applyAlignment="1" applyProtection="1">
      <alignment horizontal="center" vertical="center" textRotation="90"/>
      <protection hidden="1"/>
    </xf>
    <xf numFmtId="0" fontId="2" fillId="17" borderId="24" xfId="1" applyFont="1" applyFill="1" applyBorder="1" applyAlignment="1" applyProtection="1">
      <alignment horizontal="center" vertical="center" textRotation="90"/>
      <protection hidden="1"/>
    </xf>
    <xf numFmtId="0" fontId="2" fillId="17" borderId="35" xfId="1" applyFont="1" applyFill="1" applyBorder="1" applyAlignment="1" applyProtection="1">
      <alignment horizontal="center" vertical="center" textRotation="90"/>
      <protection hidden="1"/>
    </xf>
    <xf numFmtId="0" fontId="1" fillId="17" borderId="18" xfId="1" applyFill="1" applyBorder="1" applyAlignment="1" applyProtection="1">
      <alignment horizontal="center" vertical="center" textRotation="90" wrapText="1"/>
      <protection hidden="1"/>
    </xf>
    <xf numFmtId="0" fontId="40" fillId="0" borderId="0" xfId="1" applyFont="1" applyBorder="1" applyAlignment="1" applyProtection="1">
      <alignment horizontal="center"/>
      <protection hidden="1"/>
    </xf>
    <xf numFmtId="0" fontId="40" fillId="0" borderId="0" xfId="1" applyFont="1" applyAlignment="1" applyProtection="1">
      <alignment horizontal="center"/>
      <protection hidden="1"/>
    </xf>
    <xf numFmtId="0" fontId="0" fillId="20" borderId="33" xfId="0" applyFill="1" applyBorder="1" applyAlignment="1" applyProtection="1">
      <alignment horizontal="center" textRotation="90"/>
      <protection hidden="1"/>
    </xf>
    <xf numFmtId="0" fontId="0" fillId="20" borderId="52" xfId="0" applyFill="1" applyBorder="1" applyAlignment="1" applyProtection="1">
      <alignment horizontal="center" textRotation="90"/>
      <protection hidden="1"/>
    </xf>
    <xf numFmtId="0" fontId="0" fillId="20" borderId="53" xfId="0" applyFill="1" applyBorder="1" applyAlignment="1" applyProtection="1">
      <alignment horizontal="center" textRotation="90"/>
      <protection hidden="1"/>
    </xf>
    <xf numFmtId="0" fontId="4" fillId="13" borderId="67" xfId="1" applyFont="1" applyFill="1" applyBorder="1" applyAlignment="1" applyProtection="1">
      <alignment horizontal="center"/>
      <protection hidden="1"/>
    </xf>
    <xf numFmtId="0" fontId="4" fillId="13" borderId="20" xfId="1" applyFont="1" applyFill="1" applyBorder="1" applyAlignment="1" applyProtection="1">
      <alignment horizontal="center"/>
      <protection hidden="1"/>
    </xf>
    <xf numFmtId="0" fontId="4" fillId="13" borderId="68" xfId="1" applyFont="1" applyFill="1" applyBorder="1" applyAlignment="1" applyProtection="1">
      <alignment horizontal="center"/>
      <protection hidden="1"/>
    </xf>
    <xf numFmtId="0" fontId="13" fillId="15" borderId="30" xfId="1" applyFont="1" applyFill="1" applyBorder="1" applyAlignment="1" applyProtection="1">
      <alignment horizontal="center" vertical="center" wrapText="1"/>
      <protection hidden="1"/>
    </xf>
    <xf numFmtId="0" fontId="13" fillId="15" borderId="59" xfId="1" applyFont="1" applyFill="1" applyBorder="1" applyAlignment="1" applyProtection="1">
      <alignment horizontal="center" vertical="center" wrapText="1"/>
      <protection hidden="1"/>
    </xf>
    <xf numFmtId="0" fontId="13" fillId="15" borderId="79" xfId="1" applyFont="1" applyFill="1" applyBorder="1" applyAlignment="1" applyProtection="1">
      <alignment horizontal="center" vertical="center" wrapText="1"/>
      <protection hidden="1"/>
    </xf>
    <xf numFmtId="0" fontId="13" fillId="15" borderId="31" xfId="1" applyFont="1" applyFill="1" applyBorder="1" applyAlignment="1" applyProtection="1">
      <alignment horizontal="center" vertical="center" wrapText="1"/>
      <protection hidden="1"/>
    </xf>
    <xf numFmtId="0" fontId="13" fillId="15" borderId="0" xfId="1" applyFont="1" applyFill="1" applyBorder="1" applyAlignment="1" applyProtection="1">
      <alignment horizontal="center" vertical="center" wrapText="1"/>
      <protection hidden="1"/>
    </xf>
    <xf numFmtId="0" fontId="13" fillId="15" borderId="78" xfId="1" applyFont="1" applyFill="1" applyBorder="1" applyAlignment="1" applyProtection="1">
      <alignment horizontal="center" vertical="center" wrapText="1"/>
      <protection hidden="1"/>
    </xf>
    <xf numFmtId="0" fontId="13" fillId="15" borderId="75" xfId="1" applyFont="1" applyFill="1" applyBorder="1" applyAlignment="1" applyProtection="1">
      <alignment horizontal="center" vertical="center" wrapText="1"/>
      <protection hidden="1"/>
    </xf>
    <xf numFmtId="0" fontId="13" fillId="15" borderId="13" xfId="1" applyFont="1" applyFill="1" applyBorder="1" applyAlignment="1" applyProtection="1">
      <alignment horizontal="center" vertical="center" wrapText="1"/>
      <protection hidden="1"/>
    </xf>
    <xf numFmtId="0" fontId="13" fillId="15" borderId="44" xfId="1" applyFont="1" applyFill="1" applyBorder="1" applyAlignment="1" applyProtection="1">
      <alignment horizontal="center" vertical="center" wrapText="1"/>
      <protection hidden="1"/>
    </xf>
    <xf numFmtId="0" fontId="13" fillId="0" borderId="3" xfId="1" applyFont="1" applyBorder="1" applyAlignment="1" applyProtection="1">
      <alignment horizontal="left"/>
      <protection hidden="1"/>
    </xf>
    <xf numFmtId="0" fontId="13" fillId="0" borderId="4" xfId="1" applyFont="1" applyBorder="1" applyAlignment="1" applyProtection="1">
      <alignment horizontal="left"/>
      <protection hidden="1"/>
    </xf>
    <xf numFmtId="0" fontId="13" fillId="0" borderId="10" xfId="1" applyFont="1" applyBorder="1" applyAlignment="1" applyProtection="1">
      <alignment horizontal="left"/>
      <protection hidden="1"/>
    </xf>
    <xf numFmtId="0" fontId="13" fillId="0" borderId="6" xfId="1" applyFont="1" applyBorder="1" applyAlignment="1" applyProtection="1">
      <alignment horizontal="left"/>
      <protection hidden="1"/>
    </xf>
    <xf numFmtId="0" fontId="13" fillId="0" borderId="15" xfId="1" applyFont="1" applyBorder="1" applyAlignment="1" applyProtection="1">
      <alignment horizontal="left"/>
      <protection hidden="1"/>
    </xf>
    <xf numFmtId="0" fontId="13" fillId="0" borderId="16" xfId="1" applyFont="1" applyBorder="1" applyAlignment="1" applyProtection="1">
      <alignment horizontal="left"/>
      <protection hidden="1"/>
    </xf>
    <xf numFmtId="0" fontId="1" fillId="0" borderId="4" xfId="1" applyFont="1" applyBorder="1" applyAlignment="1" applyProtection="1">
      <alignment horizontal="left" vertical="center" wrapText="1"/>
      <protection hidden="1"/>
    </xf>
    <xf numFmtId="0" fontId="1" fillId="0" borderId="33" xfId="1" applyFont="1" applyBorder="1" applyAlignment="1" applyProtection="1">
      <alignment horizontal="left" vertical="center" wrapText="1"/>
      <protection hidden="1"/>
    </xf>
    <xf numFmtId="0" fontId="1" fillId="0" borderId="6" xfId="1" applyFont="1" applyBorder="1" applyAlignment="1" applyProtection="1">
      <alignment horizontal="left"/>
      <protection hidden="1"/>
    </xf>
    <xf numFmtId="0" fontId="1" fillId="0" borderId="52" xfId="1" applyFont="1" applyBorder="1" applyAlignment="1" applyProtection="1">
      <alignment horizontal="left"/>
      <protection hidden="1"/>
    </xf>
    <xf numFmtId="0" fontId="1" fillId="0" borderId="16" xfId="1" applyFont="1" applyBorder="1" applyAlignment="1" applyProtection="1">
      <alignment horizontal="left"/>
      <protection hidden="1"/>
    </xf>
    <xf numFmtId="0" fontId="1" fillId="0" borderId="53" xfId="1" applyFont="1" applyBorder="1" applyAlignment="1" applyProtection="1">
      <alignment horizontal="left"/>
      <protection hidden="1"/>
    </xf>
    <xf numFmtId="0" fontId="15" fillId="0" borderId="0" xfId="0" applyFont="1" applyAlignment="1" applyProtection="1">
      <alignment horizontal="right" vertical="top" wrapText="1"/>
    </xf>
    <xf numFmtId="0" fontId="29" fillId="0" borderId="0" xfId="0" applyFont="1" applyAlignment="1" applyProtection="1">
      <alignment horizontal="center"/>
    </xf>
    <xf numFmtId="0" fontId="0" fillId="0" borderId="67"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68" xfId="0" applyBorder="1" applyAlignment="1" applyProtection="1">
      <alignment horizontal="justify" vertical="top" wrapText="1"/>
    </xf>
    <xf numFmtId="164" fontId="0" fillId="0" borderId="0" xfId="0" applyNumberFormat="1" applyAlignment="1" applyProtection="1">
      <alignment horizontal="right"/>
    </xf>
    <xf numFmtId="0" fontId="1" fillId="0" borderId="18" xfId="1" applyBorder="1" applyAlignment="1" applyProtection="1">
      <alignment horizontal="center" vertical="center" textRotation="90"/>
    </xf>
    <xf numFmtId="0" fontId="1" fillId="0" borderId="28" xfId="1" applyBorder="1" applyAlignment="1" applyProtection="1">
      <alignment horizontal="center" vertical="center" textRotation="90"/>
    </xf>
    <xf numFmtId="0" fontId="1" fillId="0" borderId="42" xfId="1" applyBorder="1" applyAlignment="1" applyProtection="1">
      <alignment horizontal="center" vertical="center" textRotation="90"/>
    </xf>
    <xf numFmtId="0" fontId="4" fillId="0" borderId="18" xfId="1" applyFont="1" applyBorder="1" applyAlignment="1" applyProtection="1">
      <alignment horizontal="center" vertical="center" textRotation="90" wrapText="1"/>
    </xf>
    <xf numFmtId="0" fontId="4" fillId="0" borderId="42" xfId="1" applyFont="1" applyBorder="1" applyAlignment="1" applyProtection="1">
      <alignment horizontal="center" vertical="center" textRotation="90" wrapText="1"/>
    </xf>
    <xf numFmtId="0" fontId="8" fillId="0" borderId="18" xfId="1" applyFont="1" applyBorder="1" applyAlignment="1" applyProtection="1">
      <alignment horizontal="center" vertical="center" textRotation="90" wrapText="1"/>
    </xf>
    <xf numFmtId="0" fontId="8" fillId="0" borderId="42" xfId="1" applyFont="1" applyBorder="1" applyAlignment="1" applyProtection="1">
      <alignment horizontal="center" vertical="center" textRotation="90" wrapText="1"/>
    </xf>
    <xf numFmtId="0" fontId="4" fillId="0" borderId="28" xfId="1" applyFont="1" applyBorder="1" applyAlignment="1" applyProtection="1">
      <alignment horizontal="center" vertical="center" textRotation="90" wrapText="1"/>
    </xf>
    <xf numFmtId="0" fontId="8" fillId="0" borderId="30" xfId="1" applyFont="1" applyBorder="1" applyAlignment="1" applyProtection="1">
      <alignment horizontal="center" vertical="center" textRotation="90" wrapText="1"/>
    </xf>
    <xf numFmtId="0" fontId="8" fillId="0" borderId="31" xfId="1" applyFont="1" applyBorder="1" applyAlignment="1" applyProtection="1">
      <alignment horizontal="center" vertical="center" textRotation="90" wrapText="1"/>
    </xf>
    <xf numFmtId="0" fontId="4" fillId="0" borderId="21" xfId="1" applyFont="1" applyBorder="1" applyAlignment="1" applyProtection="1">
      <alignment horizontal="center" vertical="center" textRotation="90"/>
    </xf>
    <xf numFmtId="0" fontId="4" fillId="0" borderId="24" xfId="1" applyFont="1" applyBorder="1" applyAlignment="1" applyProtection="1">
      <alignment horizontal="center" vertical="center" textRotation="90"/>
    </xf>
    <xf numFmtId="0" fontId="4" fillId="0" borderId="35" xfId="1" applyFont="1" applyBorder="1" applyAlignment="1" applyProtection="1">
      <alignment horizontal="center" vertical="center" textRotation="90"/>
    </xf>
    <xf numFmtId="0" fontId="4" fillId="0" borderId="30" xfId="1" applyFont="1" applyBorder="1" applyAlignment="1" applyProtection="1">
      <alignment horizontal="center" vertical="center" textRotation="90" wrapText="1"/>
    </xf>
    <xf numFmtId="0" fontId="4" fillId="0" borderId="31" xfId="1" applyFont="1" applyBorder="1" applyAlignment="1" applyProtection="1">
      <alignment horizontal="center" vertical="center" textRotation="90" wrapText="1"/>
    </xf>
    <xf numFmtId="0" fontId="4" fillId="0" borderId="32" xfId="1" applyFont="1" applyBorder="1" applyAlignment="1" applyProtection="1">
      <alignment horizontal="center" vertical="center" textRotation="90" wrapText="1"/>
    </xf>
    <xf numFmtId="0" fontId="35" fillId="0" borderId="67" xfId="0" applyFont="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5" fillId="0" borderId="68" xfId="0" applyFont="1" applyBorder="1" applyAlignment="1" applyProtection="1">
      <alignment horizontal="center" vertical="center" wrapText="1"/>
    </xf>
    <xf numFmtId="0" fontId="1" fillId="0" borderId="21" xfId="1" applyBorder="1" applyAlignment="1" applyProtection="1">
      <alignment horizontal="center" vertical="center" textRotation="90"/>
    </xf>
    <xf numFmtId="0" fontId="1" fillId="0" borderId="24" xfId="1" applyBorder="1" applyAlignment="1" applyProtection="1">
      <alignment horizontal="center" vertical="center" textRotation="90"/>
    </xf>
    <xf numFmtId="0" fontId="1" fillId="0" borderId="35" xfId="1" applyBorder="1" applyAlignment="1" applyProtection="1">
      <alignment horizontal="center" vertical="center" textRotation="90"/>
    </xf>
    <xf numFmtId="0" fontId="15" fillId="0" borderId="0" xfId="0" applyFont="1" applyAlignment="1" applyProtection="1">
      <alignment horizontal="left"/>
    </xf>
    <xf numFmtId="0" fontId="38" fillId="0" borderId="0" xfId="0" applyFont="1" applyAlignment="1" applyProtection="1">
      <alignment horizontal="center" vertical="top" wrapText="1"/>
    </xf>
    <xf numFmtId="0" fontId="39" fillId="7" borderId="0" xfId="0" applyFont="1" applyFill="1" applyBorder="1" applyAlignment="1" applyProtection="1">
      <alignment horizontal="center" vertical="top" wrapText="1"/>
    </xf>
    <xf numFmtId="0" fontId="15" fillId="0" borderId="0" xfId="0" applyFont="1" applyAlignment="1" applyProtection="1">
      <alignment horizontal="center"/>
    </xf>
    <xf numFmtId="0" fontId="35" fillId="0" borderId="0" xfId="0" applyFont="1" applyAlignment="1" applyProtection="1">
      <alignment horizontal="center" vertical="center" wrapText="1"/>
    </xf>
    <xf numFmtId="0" fontId="35" fillId="0" borderId="0" xfId="0" applyFont="1" applyBorder="1" applyAlignment="1" applyProtection="1">
      <alignment horizontal="center" vertical="center" wrapText="1"/>
    </xf>
    <xf numFmtId="0" fontId="36" fillId="7" borderId="0" xfId="0" applyFont="1" applyFill="1" applyBorder="1" applyAlignment="1" applyProtection="1">
      <alignment horizontal="center" vertical="center" wrapText="1"/>
    </xf>
    <xf numFmtId="0" fontId="1" fillId="0" borderId="73" xfId="1" applyFont="1" applyBorder="1" applyAlignment="1" applyProtection="1">
      <alignment horizontal="left"/>
      <protection hidden="1"/>
    </xf>
    <xf numFmtId="0" fontId="1" fillId="0" borderId="76" xfId="1" applyFont="1" applyBorder="1" applyAlignment="1" applyProtection="1">
      <alignment horizontal="left"/>
      <protection hidden="1"/>
    </xf>
    <xf numFmtId="0" fontId="1" fillId="0" borderId="72" xfId="1" applyFont="1" applyBorder="1" applyAlignment="1" applyProtection="1">
      <alignment horizontal="left" vertical="center" wrapText="1"/>
      <protection hidden="1"/>
    </xf>
    <xf numFmtId="0" fontId="16" fillId="11" borderId="82" xfId="1" applyFont="1" applyFill="1" applyBorder="1" applyAlignment="1" applyProtection="1">
      <alignment horizontal="center" textRotation="90"/>
      <protection hidden="1"/>
    </xf>
    <xf numFmtId="0" fontId="16" fillId="11" borderId="36" xfId="1" applyFont="1" applyFill="1" applyBorder="1" applyAlignment="1" applyProtection="1">
      <alignment horizontal="center" textRotation="90"/>
      <protection hidden="1"/>
    </xf>
    <xf numFmtId="0" fontId="38" fillId="0" borderId="31" xfId="0" applyFont="1" applyBorder="1" applyAlignment="1" applyProtection="1">
      <alignment horizontal="center"/>
      <protection hidden="1"/>
    </xf>
    <xf numFmtId="0" fontId="38" fillId="0" borderId="0" xfId="0" applyFont="1" applyAlignment="1" applyProtection="1">
      <alignment horizontal="center"/>
      <protection hidden="1"/>
    </xf>
    <xf numFmtId="0" fontId="17" fillId="16" borderId="41" xfId="0" applyFont="1" applyFill="1" applyBorder="1" applyAlignment="1" applyProtection="1">
      <alignment horizontal="center" textRotation="90"/>
      <protection hidden="1"/>
    </xf>
    <xf numFmtId="0" fontId="17" fillId="16" borderId="5" xfId="0" applyFont="1" applyFill="1" applyBorder="1" applyAlignment="1" applyProtection="1">
      <alignment horizontal="center" textRotation="90"/>
      <protection hidden="1"/>
    </xf>
    <xf numFmtId="0" fontId="17" fillId="16" borderId="38" xfId="0" applyFont="1" applyFill="1" applyBorder="1" applyAlignment="1" applyProtection="1">
      <alignment horizontal="center" textRotation="90"/>
      <protection hidden="1"/>
    </xf>
    <xf numFmtId="0" fontId="15" fillId="0" borderId="0" xfId="0" applyFont="1" applyAlignment="1" applyProtection="1">
      <alignment horizontal="right" vertical="top" wrapText="1"/>
      <protection hidden="1"/>
    </xf>
    <xf numFmtId="0" fontId="29" fillId="0" borderId="0" xfId="0" applyFont="1" applyAlignment="1" applyProtection="1">
      <alignment horizontal="center"/>
      <protection hidden="1"/>
    </xf>
    <xf numFmtId="0" fontId="1" fillId="0" borderId="21" xfId="1" applyBorder="1" applyAlignment="1" applyProtection="1">
      <alignment horizontal="center" vertical="center" textRotation="90"/>
      <protection hidden="1"/>
    </xf>
    <xf numFmtId="0" fontId="1" fillId="0" borderId="24" xfId="1" applyBorder="1" applyAlignment="1" applyProtection="1">
      <alignment horizontal="center" vertical="center" textRotation="90"/>
      <protection hidden="1"/>
    </xf>
    <xf numFmtId="0" fontId="1" fillId="0" borderId="35" xfId="1" applyBorder="1" applyAlignment="1" applyProtection="1">
      <alignment horizontal="center" vertical="center" textRotation="90"/>
      <protection hidden="1"/>
    </xf>
    <xf numFmtId="0" fontId="4" fillId="0" borderId="21" xfId="1" applyFont="1" applyBorder="1" applyAlignment="1" applyProtection="1">
      <alignment horizontal="center" vertical="center" textRotation="90"/>
      <protection hidden="1"/>
    </xf>
    <xf numFmtId="0" fontId="4" fillId="0" borderId="24" xfId="1" applyFont="1" applyBorder="1" applyAlignment="1" applyProtection="1">
      <alignment horizontal="center" vertical="center" textRotation="90"/>
      <protection hidden="1"/>
    </xf>
    <xf numFmtId="0" fontId="4" fillId="0" borderId="35" xfId="1" applyFont="1" applyBorder="1" applyAlignment="1" applyProtection="1">
      <alignment horizontal="center" vertical="center" textRotation="90"/>
      <protection hidden="1"/>
    </xf>
    <xf numFmtId="0" fontId="4" fillId="0" borderId="30" xfId="1" applyFont="1" applyBorder="1" applyAlignment="1" applyProtection="1">
      <alignment horizontal="center" vertical="center" textRotation="90" wrapText="1"/>
      <protection hidden="1"/>
    </xf>
    <xf numFmtId="0" fontId="4" fillId="0" borderId="31" xfId="1" applyFont="1" applyBorder="1" applyAlignment="1" applyProtection="1">
      <alignment horizontal="center" vertical="center" textRotation="90" wrapText="1"/>
      <protection hidden="1"/>
    </xf>
    <xf numFmtId="0" fontId="4" fillId="0" borderId="32" xfId="1" applyFont="1" applyBorder="1" applyAlignment="1" applyProtection="1">
      <alignment horizontal="center" vertical="center" textRotation="90" wrapText="1"/>
      <protection hidden="1"/>
    </xf>
    <xf numFmtId="0" fontId="15" fillId="0" borderId="0" xfId="0" applyFont="1" applyAlignment="1" applyProtection="1">
      <alignment horizontal="center"/>
      <protection hidden="1"/>
    </xf>
    <xf numFmtId="0" fontId="35" fillId="0" borderId="0" xfId="0" applyFont="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1" fillId="0" borderId="18" xfId="1" applyBorder="1" applyAlignment="1" applyProtection="1">
      <alignment horizontal="center" vertical="center" textRotation="90"/>
      <protection hidden="1"/>
    </xf>
    <xf numFmtId="0" fontId="1" fillId="0" borderId="28" xfId="1" applyBorder="1" applyAlignment="1" applyProtection="1">
      <alignment horizontal="center" vertical="center" textRotation="90"/>
      <protection hidden="1"/>
    </xf>
    <xf numFmtId="0" fontId="1" fillId="0" borderId="42" xfId="1" applyBorder="1" applyAlignment="1" applyProtection="1">
      <alignment horizontal="center" vertical="center" textRotation="90"/>
      <protection hidden="1"/>
    </xf>
    <xf numFmtId="0" fontId="8" fillId="0" borderId="31" xfId="1" applyFont="1" applyBorder="1" applyAlignment="1" applyProtection="1">
      <alignment horizontal="center" vertical="center" textRotation="90" wrapText="1"/>
      <protection hidden="1"/>
    </xf>
    <xf numFmtId="0" fontId="4" fillId="0" borderId="18" xfId="1" applyFont="1" applyBorder="1" applyAlignment="1" applyProtection="1">
      <alignment horizontal="center" vertical="center" textRotation="90" wrapText="1"/>
      <protection hidden="1"/>
    </xf>
    <xf numFmtId="0" fontId="4" fillId="0" borderId="28" xfId="1" applyFont="1" applyBorder="1" applyAlignment="1" applyProtection="1">
      <alignment horizontal="center" vertical="center" textRotation="90" wrapText="1"/>
      <protection hidden="1"/>
    </xf>
    <xf numFmtId="0" fontId="4" fillId="0" borderId="42" xfId="1" applyFont="1" applyBorder="1" applyAlignment="1" applyProtection="1">
      <alignment horizontal="center" vertical="center" textRotation="90" wrapText="1"/>
      <protection hidden="1"/>
    </xf>
    <xf numFmtId="0" fontId="15" fillId="0" borderId="0" xfId="0" applyFont="1" applyAlignment="1" applyProtection="1">
      <alignment horizontal="left"/>
      <protection hidden="1"/>
    </xf>
    <xf numFmtId="0" fontId="0" fillId="0" borderId="67" xfId="0" applyBorder="1" applyAlignment="1" applyProtection="1">
      <alignment horizontal="justify" vertical="top" wrapText="1"/>
      <protection hidden="1"/>
    </xf>
    <xf numFmtId="0" fontId="0" fillId="0" borderId="20" xfId="0" applyBorder="1" applyAlignment="1" applyProtection="1">
      <alignment horizontal="justify" vertical="top" wrapText="1"/>
      <protection hidden="1"/>
    </xf>
    <xf numFmtId="0" fontId="0" fillId="0" borderId="68" xfId="0" applyBorder="1" applyAlignment="1" applyProtection="1">
      <alignment horizontal="justify" vertical="top" wrapText="1"/>
      <protection hidden="1"/>
    </xf>
    <xf numFmtId="164" fontId="0" fillId="0" borderId="0" xfId="0" applyNumberFormat="1" applyAlignment="1" applyProtection="1">
      <alignment horizontal="right"/>
      <protection hidden="1"/>
    </xf>
    <xf numFmtId="0" fontId="8" fillId="0" borderId="18" xfId="1" applyFont="1" applyBorder="1" applyAlignment="1" applyProtection="1">
      <alignment horizontal="center" vertical="center" textRotation="90" wrapText="1"/>
      <protection hidden="1"/>
    </xf>
    <xf numFmtId="0" fontId="8" fillId="0" borderId="42" xfId="1" applyFont="1" applyBorder="1" applyAlignment="1" applyProtection="1">
      <alignment horizontal="center" vertical="center" textRotation="90" wrapText="1"/>
      <protection hidden="1"/>
    </xf>
    <xf numFmtId="0" fontId="8" fillId="0" borderId="30" xfId="1" applyFont="1" applyBorder="1" applyAlignment="1" applyProtection="1">
      <alignment horizontal="center" vertical="center" textRotation="90" wrapText="1"/>
      <protection hidden="1"/>
    </xf>
    <xf numFmtId="0" fontId="37" fillId="7" borderId="0" xfId="0" applyFont="1" applyFill="1" applyBorder="1" applyAlignment="1" applyProtection="1">
      <alignment horizontal="center" vertical="center" wrapText="1"/>
      <protection hidden="1"/>
    </xf>
    <xf numFmtId="0" fontId="35" fillId="0" borderId="67" xfId="0" applyFont="1" applyBorder="1" applyAlignment="1" applyProtection="1">
      <alignment horizontal="center" vertical="center" wrapText="1"/>
      <protection hidden="1"/>
    </xf>
    <xf numFmtId="0" fontId="35" fillId="0" borderId="20" xfId="0" applyFont="1" applyBorder="1" applyAlignment="1" applyProtection="1">
      <alignment horizontal="center" vertical="center" wrapText="1"/>
      <protection hidden="1"/>
    </xf>
    <xf numFmtId="0" fontId="35" fillId="0" borderId="68" xfId="0" applyFont="1" applyBorder="1" applyAlignment="1" applyProtection="1">
      <alignment horizontal="center" vertical="center" wrapText="1"/>
      <protection hidden="1"/>
    </xf>
    <xf numFmtId="0" fontId="2" fillId="0" borderId="0" xfId="1" applyFont="1" applyAlignment="1">
      <alignment horizontal="center"/>
    </xf>
    <xf numFmtId="0" fontId="1" fillId="0" borderId="1" xfId="1" applyBorder="1" applyAlignment="1">
      <alignment horizontal="center"/>
    </xf>
    <xf numFmtId="0" fontId="1" fillId="0" borderId="2" xfId="1" applyBorder="1" applyAlignment="1">
      <alignment horizontal="center"/>
    </xf>
    <xf numFmtId="0" fontId="6" fillId="0" borderId="10" xfId="1" applyFont="1" applyBorder="1" applyAlignment="1">
      <alignment horizontal="center" textRotation="90" readingOrder="1"/>
    </xf>
    <xf numFmtId="0" fontId="6" fillId="0" borderId="6" xfId="1" applyFont="1" applyBorder="1" applyAlignment="1">
      <alignment horizontal="center" textRotation="90" readingOrder="1"/>
    </xf>
    <xf numFmtId="0" fontId="3" fillId="3" borderId="4" xfId="1" applyFont="1" applyFill="1" applyBorder="1" applyAlignment="1">
      <alignment horizontal="center" textRotation="90"/>
    </xf>
    <xf numFmtId="0" fontId="3" fillId="3" borderId="6" xfId="1" applyFont="1" applyFill="1" applyBorder="1" applyAlignment="1">
      <alignment horizontal="center" textRotation="90"/>
    </xf>
    <xf numFmtId="0" fontId="3" fillId="3" borderId="16" xfId="1" applyFont="1" applyFill="1" applyBorder="1" applyAlignment="1">
      <alignment horizontal="center" textRotation="90"/>
    </xf>
    <xf numFmtId="0" fontId="3" fillId="4" borderId="4" xfId="1" applyFont="1" applyFill="1" applyBorder="1" applyAlignment="1">
      <alignment horizontal="center" textRotation="90"/>
    </xf>
    <xf numFmtId="0" fontId="3" fillId="4" borderId="6" xfId="1" applyFont="1" applyFill="1" applyBorder="1" applyAlignment="1">
      <alignment horizontal="center" textRotation="90"/>
    </xf>
    <xf numFmtId="0" fontId="3" fillId="4" borderId="16" xfId="1" applyFont="1" applyFill="1" applyBorder="1" applyAlignment="1">
      <alignment horizontal="center" textRotation="90"/>
    </xf>
    <xf numFmtId="0" fontId="0" fillId="5" borderId="9" xfId="0" applyFill="1" applyBorder="1" applyAlignment="1">
      <alignment horizontal="center" textRotation="90"/>
    </xf>
    <xf numFmtId="0" fontId="0" fillId="5" borderId="11" xfId="0" applyFill="1" applyBorder="1" applyAlignment="1">
      <alignment horizontal="center" textRotation="90"/>
    </xf>
    <xf numFmtId="0" fontId="0" fillId="5" borderId="17" xfId="0" applyFill="1" applyBorder="1" applyAlignment="1">
      <alignment horizontal="center" textRotation="90"/>
    </xf>
    <xf numFmtId="0" fontId="6" fillId="0" borderId="52" xfId="1" applyFont="1" applyBorder="1" applyAlignment="1">
      <alignment horizontal="center" textRotation="90" readingOrder="1"/>
    </xf>
    <xf numFmtId="0" fontId="3" fillId="2" borderId="51" xfId="1" applyFont="1" applyFill="1" applyBorder="1" applyAlignment="1">
      <alignment horizontal="center" textRotation="90" wrapText="1"/>
    </xf>
    <xf numFmtId="0" fontId="3" fillId="2" borderId="25" xfId="1" applyFont="1" applyFill="1" applyBorder="1" applyAlignment="1">
      <alignment horizontal="center" textRotation="90" wrapText="1"/>
    </xf>
    <xf numFmtId="0" fontId="3" fillId="2" borderId="54" xfId="1" applyFont="1" applyFill="1" applyBorder="1" applyAlignment="1">
      <alignment horizontal="center" textRotation="90" wrapText="1"/>
    </xf>
    <xf numFmtId="0" fontId="6" fillId="0" borderId="16" xfId="1" applyFont="1" applyBorder="1" applyAlignment="1">
      <alignment horizontal="center" textRotation="90" readingOrder="1"/>
    </xf>
    <xf numFmtId="0" fontId="6" fillId="0" borderId="53" xfId="1" applyFont="1" applyBorder="1" applyAlignment="1">
      <alignment horizontal="center" textRotation="90" readingOrder="1"/>
    </xf>
    <xf numFmtId="0" fontId="3" fillId="2" borderId="3" xfId="1" applyFont="1" applyFill="1" applyBorder="1" applyAlignment="1">
      <alignment horizontal="center" textRotation="90" wrapText="1"/>
    </xf>
    <xf numFmtId="0" fontId="3" fillId="2" borderId="10" xfId="1" applyFont="1" applyFill="1" applyBorder="1" applyAlignment="1">
      <alignment horizontal="center" textRotation="90" wrapText="1"/>
    </xf>
    <xf numFmtId="0" fontId="3" fillId="2" borderId="15" xfId="1" applyFont="1" applyFill="1" applyBorder="1" applyAlignment="1">
      <alignment horizontal="center" textRotation="90" wrapText="1"/>
    </xf>
    <xf numFmtId="0" fontId="10" fillId="7" borderId="18" xfId="0" applyFont="1" applyFill="1" applyBorder="1" applyAlignment="1">
      <alignment vertical="top" wrapText="1"/>
    </xf>
    <xf numFmtId="0" fontId="10" fillId="7" borderId="42" xfId="0" applyFont="1" applyFill="1" applyBorder="1" applyAlignment="1">
      <alignment vertical="top" wrapText="1"/>
    </xf>
    <xf numFmtId="0" fontId="6" fillId="0" borderId="15" xfId="1" applyFont="1" applyBorder="1" applyAlignment="1">
      <alignment horizontal="center" textRotation="90" readingOrder="1"/>
    </xf>
    <xf numFmtId="0" fontId="1" fillId="0" borderId="21" xfId="1" applyBorder="1" applyAlignment="1">
      <alignment horizontal="center" vertical="center" textRotation="90"/>
    </xf>
    <xf numFmtId="0" fontId="1" fillId="0" borderId="24" xfId="1" applyBorder="1" applyAlignment="1">
      <alignment horizontal="center" vertical="center" textRotation="90"/>
    </xf>
    <xf numFmtId="0" fontId="1" fillId="0" borderId="18" xfId="1" applyBorder="1" applyAlignment="1">
      <alignment horizontal="center" vertical="center" textRotation="90" wrapText="1"/>
    </xf>
    <xf numFmtId="0" fontId="1" fillId="0" borderId="28" xfId="1" applyBorder="1" applyAlignment="1">
      <alignment horizontal="center" vertical="center" textRotation="90" wrapText="1"/>
    </xf>
    <xf numFmtId="0" fontId="11" fillId="0" borderId="18" xfId="1" applyFont="1" applyBorder="1" applyAlignment="1">
      <alignment horizontal="center" vertical="center" textRotation="90" wrapText="1"/>
    </xf>
    <xf numFmtId="0" fontId="11" fillId="0" borderId="28" xfId="1" applyFont="1" applyBorder="1" applyAlignment="1">
      <alignment horizontal="center" vertical="center" textRotation="90" wrapText="1"/>
    </xf>
    <xf numFmtId="0" fontId="11" fillId="0" borderId="42" xfId="1" applyFont="1" applyBorder="1" applyAlignment="1">
      <alignment horizontal="center" vertical="center" textRotation="90" wrapText="1"/>
    </xf>
    <xf numFmtId="0" fontId="3" fillId="0" borderId="18" xfId="1" applyFont="1" applyBorder="1" applyAlignment="1">
      <alignment horizontal="center" vertical="center" textRotation="90" wrapText="1"/>
    </xf>
    <xf numFmtId="0" fontId="1" fillId="0" borderId="18" xfId="1" applyBorder="1" applyAlignment="1">
      <alignment horizontal="center" vertical="center" textRotation="90"/>
    </xf>
    <xf numFmtId="0" fontId="1" fillId="0" borderId="28" xfId="1" applyBorder="1" applyAlignment="1">
      <alignment horizontal="center" vertical="center" textRotation="90"/>
    </xf>
    <xf numFmtId="0" fontId="4" fillId="0" borderId="30" xfId="1" applyFont="1" applyBorder="1" applyAlignment="1">
      <alignment horizontal="center" vertical="center" textRotation="90" wrapText="1"/>
    </xf>
    <xf numFmtId="0" fontId="4" fillId="0" borderId="31" xfId="1" applyFont="1" applyBorder="1" applyAlignment="1">
      <alignment horizontal="center" vertical="center" textRotation="90" wrapText="1"/>
    </xf>
    <xf numFmtId="0" fontId="4" fillId="0" borderId="32" xfId="1" applyFont="1" applyBorder="1" applyAlignment="1">
      <alignment horizontal="center" vertical="center" textRotation="90" wrapText="1"/>
    </xf>
    <xf numFmtId="0" fontId="1" fillId="0" borderId="31" xfId="1" applyBorder="1" applyAlignment="1">
      <alignment horizontal="center" vertical="center" textRotation="90" wrapText="1"/>
    </xf>
    <xf numFmtId="0" fontId="3" fillId="0" borderId="30" xfId="1" applyFont="1" applyBorder="1" applyAlignment="1">
      <alignment horizontal="center" vertical="center" textRotation="90" wrapText="1"/>
    </xf>
    <xf numFmtId="0" fontId="3" fillId="0" borderId="31" xfId="1" applyFont="1" applyBorder="1" applyAlignment="1">
      <alignment horizontal="center" vertical="center" textRotation="90" wrapText="1"/>
    </xf>
    <xf numFmtId="0" fontId="1" fillId="0" borderId="42" xfId="1" applyBorder="1" applyAlignment="1">
      <alignment horizontal="center" vertical="center" textRotation="90"/>
    </xf>
    <xf numFmtId="0" fontId="3" fillId="0" borderId="28" xfId="1" applyFont="1" applyBorder="1" applyAlignment="1">
      <alignment horizontal="center" vertical="center" textRotation="90" wrapText="1"/>
    </xf>
    <xf numFmtId="0" fontId="1" fillId="0" borderId="42" xfId="1" applyBorder="1" applyAlignment="1">
      <alignment horizontal="center" vertical="center" textRotation="90"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5"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6" xfId="1" applyFont="1" applyBorder="1" applyAlignment="1">
      <alignment horizontal="center" vertical="center" wrapText="1"/>
    </xf>
    <xf numFmtId="9" fontId="8" fillId="2" borderId="8" xfId="2" applyNumberFormat="1" applyFont="1" applyFill="1" applyBorder="1" applyAlignment="1">
      <alignment horizontal="center"/>
    </xf>
    <xf numFmtId="9" fontId="8" fillId="2" borderId="25" xfId="2" applyNumberFormat="1" applyFont="1" applyFill="1" applyBorder="1" applyAlignment="1">
      <alignment horizontal="center"/>
    </xf>
    <xf numFmtId="9" fontId="8" fillId="2" borderId="6" xfId="1" applyNumberFormat="1" applyFont="1" applyFill="1" applyBorder="1" applyAlignment="1">
      <alignment horizontal="left" vertical="center"/>
    </xf>
    <xf numFmtId="9" fontId="8" fillId="2" borderId="8" xfId="1" applyNumberFormat="1" applyFont="1" applyFill="1" applyBorder="1" applyAlignment="1">
      <alignment horizontal="left" vertical="center"/>
    </xf>
    <xf numFmtId="0" fontId="4" fillId="0" borderId="2" xfId="1" applyFont="1" applyBorder="1" applyAlignment="1">
      <alignment horizontal="center"/>
    </xf>
    <xf numFmtId="9" fontId="9" fillId="0" borderId="2" xfId="1" applyNumberFormat="1" applyFont="1" applyBorder="1" applyAlignment="1">
      <alignment horizontal="center"/>
    </xf>
    <xf numFmtId="9" fontId="8" fillId="3" borderId="8" xfId="2" applyNumberFormat="1" applyFont="1" applyFill="1" applyBorder="1" applyAlignment="1">
      <alignment horizontal="center"/>
    </xf>
    <xf numFmtId="9" fontId="8" fillId="3" borderId="25" xfId="2" applyNumberFormat="1" applyFont="1" applyFill="1" applyBorder="1" applyAlignment="1">
      <alignment horizontal="center"/>
    </xf>
    <xf numFmtId="0" fontId="8" fillId="3" borderId="6" xfId="1" applyFont="1" applyFill="1" applyBorder="1" applyAlignment="1">
      <alignment horizontal="left"/>
    </xf>
    <xf numFmtId="0" fontId="8" fillId="4" borderId="6" xfId="1" applyFont="1" applyFill="1" applyBorder="1" applyAlignment="1">
      <alignment horizontal="left"/>
    </xf>
    <xf numFmtId="9" fontId="8" fillId="5" borderId="8" xfId="2" applyNumberFormat="1" applyFont="1" applyFill="1" applyBorder="1" applyAlignment="1">
      <alignment horizontal="center"/>
    </xf>
    <xf numFmtId="9" fontId="8" fillId="5" borderId="25" xfId="2" applyNumberFormat="1" applyFont="1" applyFill="1" applyBorder="1" applyAlignment="1">
      <alignment horizontal="center"/>
    </xf>
    <xf numFmtId="0" fontId="8" fillId="5" borderId="6" xfId="1" applyFont="1" applyFill="1" applyBorder="1" applyAlignment="1">
      <alignment horizontal="left"/>
    </xf>
    <xf numFmtId="0" fontId="15" fillId="0" borderId="49" xfId="0" applyFont="1" applyBorder="1" applyAlignment="1">
      <alignment horizontal="center"/>
    </xf>
    <xf numFmtId="0" fontId="1" fillId="0" borderId="4" xfId="1" applyFont="1" applyBorder="1" applyAlignment="1" applyProtection="1">
      <alignment horizontal="center" vertical="center" readingOrder="1"/>
      <protection hidden="1"/>
    </xf>
    <xf numFmtId="0" fontId="3" fillId="0" borderId="4" xfId="1" applyFont="1" applyBorder="1" applyAlignment="1" applyProtection="1">
      <alignment horizontal="center" vertical="center" readingOrder="1"/>
      <protection hidden="1"/>
    </xf>
    <xf numFmtId="0" fontId="3" fillId="0" borderId="33" xfId="1" applyFont="1" applyBorder="1" applyAlignment="1" applyProtection="1">
      <alignment horizontal="center" vertical="center" readingOrder="1"/>
      <protection hidden="1"/>
    </xf>
    <xf numFmtId="0" fontId="1" fillId="0" borderId="14" xfId="1" applyFont="1" applyBorder="1" applyAlignment="1" applyProtection="1">
      <alignment horizontal="center" vertical="center" readingOrder="1"/>
      <protection hidden="1"/>
    </xf>
    <xf numFmtId="0" fontId="3" fillId="0" borderId="14" xfId="1" applyFont="1" applyBorder="1" applyAlignment="1" applyProtection="1">
      <alignment horizontal="center" vertical="center" readingOrder="1"/>
      <protection hidden="1"/>
    </xf>
    <xf numFmtId="0" fontId="3" fillId="0" borderId="23" xfId="1" applyFont="1" applyBorder="1" applyAlignment="1" applyProtection="1">
      <alignment horizontal="center" vertical="center" readingOrder="1"/>
      <protection hidden="1"/>
    </xf>
    <xf numFmtId="0" fontId="1" fillId="0" borderId="6" xfId="1" applyFont="1" applyBorder="1" applyAlignment="1" applyProtection="1">
      <alignment horizontal="center" vertical="center" readingOrder="1"/>
      <protection hidden="1"/>
    </xf>
    <xf numFmtId="0" fontId="3" fillId="0" borderId="6" xfId="1" applyFont="1" applyBorder="1" applyAlignment="1" applyProtection="1">
      <alignment horizontal="center" vertical="center" readingOrder="1"/>
      <protection hidden="1"/>
    </xf>
    <xf numFmtId="0" fontId="3" fillId="0" borderId="52" xfId="1" applyFont="1" applyBorder="1" applyAlignment="1" applyProtection="1">
      <alignment horizontal="center" vertical="center" readingOrder="1"/>
      <protection hidden="1"/>
    </xf>
    <xf numFmtId="0" fontId="1" fillId="0" borderId="16" xfId="1" applyFont="1" applyBorder="1" applyAlignment="1" applyProtection="1">
      <alignment horizontal="center" vertical="center" readingOrder="1"/>
      <protection hidden="1"/>
    </xf>
    <xf numFmtId="0" fontId="3" fillId="0" borderId="16" xfId="1" applyFont="1" applyBorder="1" applyAlignment="1" applyProtection="1">
      <alignment horizontal="center" vertical="center" readingOrder="1"/>
      <protection hidden="1"/>
    </xf>
    <xf numFmtId="0" fontId="3" fillId="0" borderId="53" xfId="1" applyFont="1" applyBorder="1" applyAlignment="1" applyProtection="1">
      <alignment horizontal="center" vertical="center" readingOrder="1"/>
      <protection hidden="1"/>
    </xf>
    <xf numFmtId="0" fontId="1" fillId="0" borderId="62" xfId="1" applyFont="1" applyBorder="1" applyAlignment="1" applyProtection="1">
      <alignment horizontal="center" vertical="center" readingOrder="1"/>
      <protection hidden="1"/>
    </xf>
    <xf numFmtId="0" fontId="3" fillId="0" borderId="62" xfId="1" applyFont="1" applyBorder="1" applyAlignment="1" applyProtection="1">
      <alignment horizontal="center" vertical="center" readingOrder="1"/>
      <protection hidden="1"/>
    </xf>
    <xf numFmtId="0" fontId="3" fillId="0" borderId="63" xfId="1" applyFont="1" applyBorder="1" applyAlignment="1" applyProtection="1">
      <alignment horizontal="center" vertical="center" readingOrder="1"/>
      <protection hidden="1"/>
    </xf>
    <xf numFmtId="0" fontId="3" fillId="0" borderId="0" xfId="1" applyFont="1" applyBorder="1" applyAlignment="1" applyProtection="1">
      <alignment readingOrder="1"/>
      <protection hidden="1"/>
    </xf>
    <xf numFmtId="0" fontId="3" fillId="0" borderId="0" xfId="1" applyFont="1" applyFill="1" applyBorder="1" applyAlignment="1" applyProtection="1">
      <alignment readingOrder="1"/>
      <protection hidden="1"/>
    </xf>
    <xf numFmtId="0" fontId="3" fillId="0" borderId="22" xfId="1" applyFont="1" applyBorder="1" applyAlignment="1" applyProtection="1">
      <alignment horizontal="center" vertical="center" readingOrder="1"/>
      <protection hidden="1"/>
    </xf>
    <xf numFmtId="0" fontId="3" fillId="0" borderId="8" xfId="1" applyFont="1" applyBorder="1" applyAlignment="1" applyProtection="1">
      <alignment horizontal="center" vertical="center" readingOrder="1"/>
      <protection hidden="1"/>
    </xf>
    <xf numFmtId="0" fontId="3" fillId="0" borderId="86" xfId="1" applyFont="1" applyBorder="1" applyAlignment="1" applyProtection="1">
      <alignment horizontal="center" vertical="center" readingOrder="1"/>
      <protection hidden="1"/>
    </xf>
    <xf numFmtId="0" fontId="3" fillId="0" borderId="27" xfId="1" applyFont="1" applyBorder="1" applyAlignment="1" applyProtection="1">
      <alignment horizontal="center" vertical="center" readingOrder="1"/>
      <protection hidden="1"/>
    </xf>
    <xf numFmtId="0" fontId="1" fillId="0" borderId="37" xfId="1" applyFont="1" applyBorder="1" applyAlignment="1" applyProtection="1">
      <alignment horizontal="center" vertical="center" readingOrder="1"/>
      <protection hidden="1"/>
    </xf>
    <xf numFmtId="0" fontId="3" fillId="0" borderId="37" xfId="1" applyFont="1" applyBorder="1" applyAlignment="1" applyProtection="1">
      <alignment horizontal="center" vertical="center" readingOrder="1"/>
      <protection hidden="1"/>
    </xf>
    <xf numFmtId="0" fontId="3" fillId="0" borderId="38" xfId="1" applyFont="1" applyBorder="1" applyAlignment="1" applyProtection="1">
      <alignment horizontal="center" vertical="center" readingOrder="1"/>
      <protection hidden="1"/>
    </xf>
  </cellXfs>
  <cellStyles count="10">
    <cellStyle name="Hipervínculo" xfId="9" builtinId="8"/>
    <cellStyle name="Normal" xfId="0" builtinId="0"/>
    <cellStyle name="Normal 2" xfId="1"/>
    <cellStyle name="Normal 3" xfId="4"/>
    <cellStyle name="Normal 3 2" xfId="7"/>
    <cellStyle name="Porcentaje" xfId="3" builtinId="5"/>
    <cellStyle name="Porcentaje 2" xfId="5"/>
    <cellStyle name="Porcentaje 2 2" xfId="8"/>
    <cellStyle name="Porcentaje 3" xfId="6"/>
    <cellStyle name="Porcentual 2" xfId="2"/>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s>
  <tableStyles count="0" defaultTableStyle="TableStyleMedium9" defaultPivotStyle="PivotStyleLight16"/>
  <colors>
    <mruColors>
      <color rgb="FF0000CC"/>
      <color rgb="FFFF66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ampanita@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campanita@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00000"/>
  </sheetPr>
  <dimension ref="B1:I63"/>
  <sheetViews>
    <sheetView workbookViewId="0"/>
  </sheetViews>
  <sheetFormatPr baseColWidth="10" defaultRowHeight="15" x14ac:dyDescent="0.25"/>
  <cols>
    <col min="1" max="1" width="3.85546875" customWidth="1"/>
    <col min="2" max="2" width="8.5703125" customWidth="1"/>
    <col min="3" max="3" width="12.140625" customWidth="1"/>
    <col min="4" max="4" width="17.85546875" customWidth="1"/>
    <col min="5" max="5" width="78" customWidth="1"/>
    <col min="6" max="6" width="3" bestFit="1" customWidth="1"/>
    <col min="9" max="9" width="2" bestFit="1" customWidth="1"/>
  </cols>
  <sheetData>
    <row r="1" spans="2:9" ht="15.75" x14ac:dyDescent="0.25">
      <c r="B1" s="519" t="s">
        <v>134</v>
      </c>
      <c r="C1" s="519"/>
      <c r="D1" s="519"/>
      <c r="E1" s="519"/>
    </row>
    <row r="2" spans="2:9" s="319" customFormat="1" ht="16.5" thickBot="1" x14ac:dyDescent="0.3">
      <c r="B2" s="546" t="s">
        <v>196</v>
      </c>
      <c r="C2" s="546"/>
      <c r="D2" s="546"/>
      <c r="E2" s="546"/>
    </row>
    <row r="3" spans="2:9" ht="15.75" thickBot="1" x14ac:dyDescent="0.3">
      <c r="B3" s="291" t="s">
        <v>17</v>
      </c>
      <c r="C3" s="292" t="s">
        <v>18</v>
      </c>
      <c r="D3" s="293" t="s">
        <v>19</v>
      </c>
      <c r="E3" s="294" t="s">
        <v>20</v>
      </c>
      <c r="G3" s="554" t="s">
        <v>137</v>
      </c>
      <c r="H3" s="555"/>
      <c r="I3" s="323" t="s">
        <v>135</v>
      </c>
    </row>
    <row r="4" spans="2:9" ht="15.75" thickBot="1" x14ac:dyDescent="0.3">
      <c r="B4" s="543" t="s">
        <v>126</v>
      </c>
      <c r="C4" s="543" t="s">
        <v>22</v>
      </c>
      <c r="D4" s="547" t="s">
        <v>23</v>
      </c>
      <c r="E4" s="434" t="s">
        <v>44</v>
      </c>
      <c r="F4" s="321" t="s">
        <v>135</v>
      </c>
      <c r="G4" s="556" t="s">
        <v>138</v>
      </c>
      <c r="H4" s="557"/>
      <c r="I4" s="324" t="s">
        <v>136</v>
      </c>
    </row>
    <row r="5" spans="2:9" ht="15.75" thickBot="1" x14ac:dyDescent="0.3">
      <c r="B5" s="544"/>
      <c r="C5" s="544"/>
      <c r="D5" s="548"/>
      <c r="E5" s="434" t="s">
        <v>45</v>
      </c>
      <c r="F5" s="321" t="s">
        <v>135</v>
      </c>
      <c r="G5" s="319"/>
      <c r="H5" s="319"/>
    </row>
    <row r="6" spans="2:9" ht="15.75" thickBot="1" x14ac:dyDescent="0.3">
      <c r="B6" s="544"/>
      <c r="C6" s="544"/>
      <c r="D6" s="548"/>
      <c r="E6" s="434" t="s">
        <v>50</v>
      </c>
      <c r="F6" s="321" t="s">
        <v>135</v>
      </c>
      <c r="G6" s="319"/>
      <c r="H6" s="319"/>
    </row>
    <row r="7" spans="2:9" ht="15.75" thickBot="1" x14ac:dyDescent="0.3">
      <c r="B7" s="544"/>
      <c r="C7" s="544"/>
      <c r="D7" s="548"/>
      <c r="E7" s="434" t="s">
        <v>46</v>
      </c>
      <c r="F7" s="321" t="s">
        <v>135</v>
      </c>
      <c r="G7" s="319"/>
      <c r="H7" s="319"/>
    </row>
    <row r="8" spans="2:9" ht="15.75" thickBot="1" x14ac:dyDescent="0.3">
      <c r="B8" s="544"/>
      <c r="C8" s="544"/>
      <c r="D8" s="548"/>
      <c r="E8" s="434" t="s">
        <v>47</v>
      </c>
      <c r="F8" s="321" t="s">
        <v>135</v>
      </c>
      <c r="G8" s="319"/>
      <c r="H8" s="319"/>
    </row>
    <row r="9" spans="2:9" ht="15.75" thickBot="1" x14ac:dyDescent="0.3">
      <c r="B9" s="544"/>
      <c r="C9" s="544"/>
      <c r="D9" s="548"/>
      <c r="E9" s="434" t="s">
        <v>48</v>
      </c>
      <c r="F9" s="321" t="s">
        <v>135</v>
      </c>
      <c r="G9" s="319"/>
      <c r="H9" s="319"/>
    </row>
    <row r="10" spans="2:9" ht="15.75" thickBot="1" x14ac:dyDescent="0.3">
      <c r="B10" s="544"/>
      <c r="C10" s="544"/>
      <c r="D10" s="548"/>
      <c r="E10" s="434" t="s">
        <v>49</v>
      </c>
      <c r="F10" s="319" t="s">
        <v>136</v>
      </c>
    </row>
    <row r="11" spans="2:9" ht="15.75" thickBot="1" x14ac:dyDescent="0.3">
      <c r="B11" s="544"/>
      <c r="C11" s="544"/>
      <c r="D11" s="549" t="s">
        <v>54</v>
      </c>
      <c r="E11" s="434" t="s">
        <v>51</v>
      </c>
      <c r="F11" s="319" t="s">
        <v>136</v>
      </c>
    </row>
    <row r="12" spans="2:9" ht="15.75" thickBot="1" x14ac:dyDescent="0.3">
      <c r="B12" s="544"/>
      <c r="C12" s="544"/>
      <c r="D12" s="550"/>
      <c r="E12" s="434" t="s">
        <v>52</v>
      </c>
      <c r="F12" s="321" t="s">
        <v>135</v>
      </c>
    </row>
    <row r="13" spans="2:9" ht="15.75" thickBot="1" x14ac:dyDescent="0.3">
      <c r="B13" s="544"/>
      <c r="C13" s="544"/>
      <c r="D13" s="550"/>
      <c r="E13" s="434" t="s">
        <v>53</v>
      </c>
      <c r="F13" s="319" t="s">
        <v>136</v>
      </c>
      <c r="H13" s="319"/>
    </row>
    <row r="14" spans="2:9" ht="15.75" thickBot="1" x14ac:dyDescent="0.3">
      <c r="B14" s="544"/>
      <c r="C14" s="544"/>
      <c r="D14" s="550"/>
      <c r="E14" s="434" t="s">
        <v>55</v>
      </c>
      <c r="F14" s="321" t="s">
        <v>135</v>
      </c>
    </row>
    <row r="15" spans="2:9" ht="15.75" thickBot="1" x14ac:dyDescent="0.3">
      <c r="B15" s="544"/>
      <c r="C15" s="544"/>
      <c r="D15" s="551"/>
      <c r="E15" s="434" t="s">
        <v>56</v>
      </c>
      <c r="F15" s="321" t="s">
        <v>135</v>
      </c>
    </row>
    <row r="16" spans="2:9" ht="15.75" thickBot="1" x14ac:dyDescent="0.3">
      <c r="B16" s="544"/>
      <c r="C16" s="544"/>
      <c r="D16" s="552" t="s">
        <v>61</v>
      </c>
      <c r="E16" s="434" t="s">
        <v>57</v>
      </c>
      <c r="F16" s="321" t="s">
        <v>135</v>
      </c>
    </row>
    <row r="17" spans="2:6" ht="15.75" thickBot="1" x14ac:dyDescent="0.3">
      <c r="B17" s="544"/>
      <c r="C17" s="544"/>
      <c r="D17" s="548"/>
      <c r="E17" s="434" t="s">
        <v>58</v>
      </c>
      <c r="F17" s="319" t="s">
        <v>136</v>
      </c>
    </row>
    <row r="18" spans="2:6" ht="15.75" thickBot="1" x14ac:dyDescent="0.3">
      <c r="B18" s="544"/>
      <c r="C18" s="544"/>
      <c r="D18" s="548"/>
      <c r="E18" s="435" t="s">
        <v>59</v>
      </c>
      <c r="F18" s="321" t="s">
        <v>135</v>
      </c>
    </row>
    <row r="19" spans="2:6" ht="15.75" thickBot="1" x14ac:dyDescent="0.3">
      <c r="B19" s="545"/>
      <c r="C19" s="545"/>
      <c r="D19" s="553"/>
      <c r="E19" s="435" t="s">
        <v>60</v>
      </c>
      <c r="F19" s="319" t="s">
        <v>136</v>
      </c>
    </row>
    <row r="20" spans="2:6" ht="7.5" customHeight="1" thickBot="1" x14ac:dyDescent="0.3">
      <c r="B20" s="436"/>
      <c r="C20" s="436"/>
      <c r="D20" s="437"/>
      <c r="E20" s="438"/>
      <c r="F20" s="319"/>
    </row>
    <row r="21" spans="2:6" x14ac:dyDescent="0.25">
      <c r="B21" s="529" t="s">
        <v>24</v>
      </c>
      <c r="C21" s="529" t="s">
        <v>25</v>
      </c>
      <c r="D21" s="533" t="s">
        <v>26</v>
      </c>
      <c r="E21" s="439" t="s">
        <v>62</v>
      </c>
      <c r="F21" s="321" t="s">
        <v>135</v>
      </c>
    </row>
    <row r="22" spans="2:6" x14ac:dyDescent="0.25">
      <c r="B22" s="530"/>
      <c r="C22" s="530"/>
      <c r="D22" s="534"/>
      <c r="E22" s="440" t="s">
        <v>63</v>
      </c>
      <c r="F22" s="321" t="s">
        <v>135</v>
      </c>
    </row>
    <row r="23" spans="2:6" x14ac:dyDescent="0.25">
      <c r="B23" s="530"/>
      <c r="C23" s="530"/>
      <c r="D23" s="534"/>
      <c r="E23" s="440" t="s">
        <v>64</v>
      </c>
      <c r="F23" s="319" t="s">
        <v>136</v>
      </c>
    </row>
    <row r="24" spans="2:6" x14ac:dyDescent="0.25">
      <c r="B24" s="530"/>
      <c r="C24" s="530"/>
      <c r="D24" s="534"/>
      <c r="E24" s="440" t="s">
        <v>65</v>
      </c>
      <c r="F24" s="319" t="s">
        <v>136</v>
      </c>
    </row>
    <row r="25" spans="2:6" x14ac:dyDescent="0.25">
      <c r="B25" s="530"/>
      <c r="C25" s="530"/>
      <c r="D25" s="534"/>
      <c r="E25" s="441" t="s">
        <v>66</v>
      </c>
      <c r="F25" s="319" t="s">
        <v>136</v>
      </c>
    </row>
    <row r="26" spans="2:6" x14ac:dyDescent="0.25">
      <c r="B26" s="530"/>
      <c r="C26" s="530"/>
      <c r="D26" s="534"/>
      <c r="E26" s="442" t="s">
        <v>67</v>
      </c>
      <c r="F26" s="321" t="s">
        <v>135</v>
      </c>
    </row>
    <row r="27" spans="2:6" x14ac:dyDescent="0.25">
      <c r="B27" s="530"/>
      <c r="C27" s="530"/>
      <c r="D27" s="534"/>
      <c r="E27" s="442" t="s">
        <v>68</v>
      </c>
      <c r="F27" s="321" t="s">
        <v>135</v>
      </c>
    </row>
    <row r="28" spans="2:6" x14ac:dyDescent="0.25">
      <c r="B28" s="530"/>
      <c r="C28" s="530"/>
      <c r="D28" s="534"/>
      <c r="E28" s="440" t="s">
        <v>69</v>
      </c>
      <c r="F28" s="321" t="s">
        <v>135</v>
      </c>
    </row>
    <row r="29" spans="2:6" x14ac:dyDescent="0.25">
      <c r="B29" s="530"/>
      <c r="C29" s="530"/>
      <c r="D29" s="534"/>
      <c r="E29" s="440" t="s">
        <v>70</v>
      </c>
      <c r="F29" s="321" t="s">
        <v>135</v>
      </c>
    </row>
    <row r="30" spans="2:6" ht="15.75" thickBot="1" x14ac:dyDescent="0.3">
      <c r="B30" s="530"/>
      <c r="C30" s="530"/>
      <c r="D30" s="535"/>
      <c r="E30" s="443" t="s">
        <v>71</v>
      </c>
      <c r="F30" s="321" t="s">
        <v>135</v>
      </c>
    </row>
    <row r="31" spans="2:6" x14ac:dyDescent="0.25">
      <c r="B31" s="530"/>
      <c r="C31" s="530"/>
      <c r="D31" s="536" t="s">
        <v>27</v>
      </c>
      <c r="E31" s="439" t="s">
        <v>42</v>
      </c>
      <c r="F31" s="321" t="s">
        <v>135</v>
      </c>
    </row>
    <row r="32" spans="2:6" ht="25.5" x14ac:dyDescent="0.25">
      <c r="B32" s="530"/>
      <c r="C32" s="530"/>
      <c r="D32" s="537"/>
      <c r="E32" s="440" t="s">
        <v>72</v>
      </c>
      <c r="F32" s="319" t="s">
        <v>136</v>
      </c>
    </row>
    <row r="33" spans="2:6" x14ac:dyDescent="0.25">
      <c r="B33" s="530"/>
      <c r="C33" s="530"/>
      <c r="D33" s="537"/>
      <c r="E33" s="440" t="s">
        <v>73</v>
      </c>
      <c r="F33" s="321" t="s">
        <v>135</v>
      </c>
    </row>
    <row r="34" spans="2:6" ht="15.75" thickBot="1" x14ac:dyDescent="0.3">
      <c r="B34" s="530"/>
      <c r="C34" s="532"/>
      <c r="D34" s="538"/>
      <c r="E34" s="444" t="s">
        <v>74</v>
      </c>
      <c r="F34" s="319" t="s">
        <v>136</v>
      </c>
    </row>
    <row r="35" spans="2:6" x14ac:dyDescent="0.25">
      <c r="B35" s="530"/>
      <c r="C35" s="539" t="s">
        <v>28</v>
      </c>
      <c r="D35" s="540" t="s">
        <v>106</v>
      </c>
      <c r="E35" s="439" t="s">
        <v>75</v>
      </c>
      <c r="F35" s="319" t="s">
        <v>136</v>
      </c>
    </row>
    <row r="36" spans="2:6" ht="15.75" customHeight="1" x14ac:dyDescent="0.25">
      <c r="B36" s="530"/>
      <c r="C36" s="537"/>
      <c r="D36" s="541"/>
      <c r="E36" s="440" t="s">
        <v>76</v>
      </c>
      <c r="F36" s="319" t="s">
        <v>136</v>
      </c>
    </row>
    <row r="37" spans="2:6" x14ac:dyDescent="0.25">
      <c r="B37" s="530"/>
      <c r="C37" s="537"/>
      <c r="D37" s="541"/>
      <c r="E37" s="440" t="s">
        <v>77</v>
      </c>
      <c r="F37" s="321" t="s">
        <v>135</v>
      </c>
    </row>
    <row r="38" spans="2:6" x14ac:dyDescent="0.25">
      <c r="B38" s="530"/>
      <c r="C38" s="537"/>
      <c r="D38" s="541"/>
      <c r="E38" s="440" t="s">
        <v>78</v>
      </c>
      <c r="F38" s="319" t="s">
        <v>136</v>
      </c>
    </row>
    <row r="39" spans="2:6" x14ac:dyDescent="0.25">
      <c r="B39" s="530"/>
      <c r="C39" s="537"/>
      <c r="D39" s="541"/>
      <c r="E39" s="440" t="s">
        <v>79</v>
      </c>
      <c r="F39" s="321" t="s">
        <v>135</v>
      </c>
    </row>
    <row r="40" spans="2:6" x14ac:dyDescent="0.25">
      <c r="B40" s="530"/>
      <c r="C40" s="537"/>
      <c r="D40" s="541"/>
      <c r="E40" s="440" t="s">
        <v>80</v>
      </c>
      <c r="F40" s="321" t="s">
        <v>135</v>
      </c>
    </row>
    <row r="41" spans="2:6" x14ac:dyDescent="0.25">
      <c r="B41" s="530"/>
      <c r="C41" s="537"/>
      <c r="D41" s="541"/>
      <c r="E41" s="440" t="s">
        <v>82</v>
      </c>
      <c r="F41" s="321" t="s">
        <v>135</v>
      </c>
    </row>
    <row r="42" spans="2:6" ht="15.75" thickBot="1" x14ac:dyDescent="0.3">
      <c r="B42" s="531"/>
      <c r="C42" s="538"/>
      <c r="D42" s="542"/>
      <c r="E42" s="443" t="s">
        <v>83</v>
      </c>
      <c r="F42" s="321" t="s">
        <v>136</v>
      </c>
    </row>
    <row r="43" spans="2:6" ht="7.5" customHeight="1" thickBot="1" x14ac:dyDescent="0.3">
      <c r="B43" s="436"/>
      <c r="C43" s="437"/>
      <c r="D43" s="445"/>
      <c r="E43" s="446"/>
      <c r="F43" s="319"/>
    </row>
    <row r="44" spans="2:6" x14ac:dyDescent="0.25">
      <c r="B44" s="520" t="s">
        <v>29</v>
      </c>
      <c r="C44" s="523" t="s">
        <v>30</v>
      </c>
      <c r="D44" s="525" t="s">
        <v>31</v>
      </c>
      <c r="E44" s="447" t="s">
        <v>84</v>
      </c>
      <c r="F44" s="321" t="s">
        <v>135</v>
      </c>
    </row>
    <row r="45" spans="2:6" x14ac:dyDescent="0.25">
      <c r="B45" s="521"/>
      <c r="C45" s="524"/>
      <c r="D45" s="526"/>
      <c r="E45" s="448" t="s">
        <v>85</v>
      </c>
      <c r="F45" s="322" t="s">
        <v>136</v>
      </c>
    </row>
    <row r="46" spans="2:6" x14ac:dyDescent="0.25">
      <c r="B46" s="521"/>
      <c r="C46" s="524"/>
      <c r="D46" s="526"/>
      <c r="E46" s="448" t="s">
        <v>86</v>
      </c>
      <c r="F46" s="322" t="s">
        <v>136</v>
      </c>
    </row>
    <row r="47" spans="2:6" x14ac:dyDescent="0.25">
      <c r="B47" s="521"/>
      <c r="C47" s="524"/>
      <c r="D47" s="526"/>
      <c r="E47" s="448" t="s">
        <v>87</v>
      </c>
      <c r="F47" s="321" t="s">
        <v>135</v>
      </c>
    </row>
    <row r="48" spans="2:6" ht="15.75" thickBot="1" x14ac:dyDescent="0.3">
      <c r="B48" s="521"/>
      <c r="C48" s="524"/>
      <c r="D48" s="526"/>
      <c r="E48" s="449" t="s">
        <v>88</v>
      </c>
      <c r="F48" s="322" t="s">
        <v>136</v>
      </c>
    </row>
    <row r="49" spans="2:6" x14ac:dyDescent="0.25">
      <c r="B49" s="521"/>
      <c r="C49" s="523" t="s">
        <v>32</v>
      </c>
      <c r="D49" s="525" t="s">
        <v>33</v>
      </c>
      <c r="E49" s="447" t="s">
        <v>89</v>
      </c>
      <c r="F49" s="322" t="s">
        <v>136</v>
      </c>
    </row>
    <row r="50" spans="2:6" ht="25.5" x14ac:dyDescent="0.25">
      <c r="B50" s="521"/>
      <c r="C50" s="524"/>
      <c r="D50" s="526"/>
      <c r="E50" s="448" t="s">
        <v>90</v>
      </c>
      <c r="F50" s="321" t="s">
        <v>135</v>
      </c>
    </row>
    <row r="51" spans="2:6" x14ac:dyDescent="0.25">
      <c r="B51" s="521"/>
      <c r="C51" s="524"/>
      <c r="D51" s="526"/>
      <c r="E51" s="448" t="s">
        <v>91</v>
      </c>
      <c r="F51" s="321" t="s">
        <v>136</v>
      </c>
    </row>
    <row r="52" spans="2:6" ht="15.75" thickBot="1" x14ac:dyDescent="0.3">
      <c r="B52" s="521"/>
      <c r="C52" s="524"/>
      <c r="D52" s="526"/>
      <c r="E52" s="449" t="s">
        <v>92</v>
      </c>
      <c r="F52" s="321" t="s">
        <v>135</v>
      </c>
    </row>
    <row r="53" spans="2:6" x14ac:dyDescent="0.25">
      <c r="B53" s="521"/>
      <c r="C53" s="523" t="s">
        <v>34</v>
      </c>
      <c r="D53" s="523" t="s">
        <v>35</v>
      </c>
      <c r="E53" s="447" t="s">
        <v>93</v>
      </c>
      <c r="F53" s="321" t="s">
        <v>135</v>
      </c>
    </row>
    <row r="54" spans="2:6" x14ac:dyDescent="0.25">
      <c r="B54" s="521"/>
      <c r="C54" s="527"/>
      <c r="D54" s="527"/>
      <c r="E54" s="448" t="s">
        <v>94</v>
      </c>
      <c r="F54" s="321" t="s">
        <v>135</v>
      </c>
    </row>
    <row r="55" spans="2:6" x14ac:dyDescent="0.25">
      <c r="B55" s="521"/>
      <c r="C55" s="527"/>
      <c r="D55" s="527"/>
      <c r="E55" s="448" t="s">
        <v>95</v>
      </c>
      <c r="F55" s="321" t="s">
        <v>135</v>
      </c>
    </row>
    <row r="56" spans="2:6" x14ac:dyDescent="0.25">
      <c r="B56" s="521"/>
      <c r="C56" s="527"/>
      <c r="D56" s="527"/>
      <c r="E56" s="448" t="s">
        <v>96</v>
      </c>
      <c r="F56" s="321" t="s">
        <v>136</v>
      </c>
    </row>
    <row r="57" spans="2:6" x14ac:dyDescent="0.25">
      <c r="B57" s="521"/>
      <c r="C57" s="527"/>
      <c r="D57" s="527"/>
      <c r="E57" s="448" t="s">
        <v>97</v>
      </c>
      <c r="F57" s="321" t="s">
        <v>135</v>
      </c>
    </row>
    <row r="58" spans="2:6" x14ac:dyDescent="0.25">
      <c r="B58" s="521"/>
      <c r="C58" s="527"/>
      <c r="D58" s="527"/>
      <c r="E58" s="448" t="s">
        <v>98</v>
      </c>
      <c r="F58" s="321" t="s">
        <v>135</v>
      </c>
    </row>
    <row r="59" spans="2:6" x14ac:dyDescent="0.25">
      <c r="B59" s="521"/>
      <c r="C59" s="527"/>
      <c r="D59" s="527"/>
      <c r="E59" s="448" t="s">
        <v>99</v>
      </c>
      <c r="F59" s="321" t="s">
        <v>135</v>
      </c>
    </row>
    <row r="60" spans="2:6" x14ac:dyDescent="0.25">
      <c r="B60" s="521"/>
      <c r="C60" s="527"/>
      <c r="D60" s="527"/>
      <c r="E60" s="448" t="s">
        <v>100</v>
      </c>
      <c r="F60" s="321" t="s">
        <v>135</v>
      </c>
    </row>
    <row r="61" spans="2:6" x14ac:dyDescent="0.25">
      <c r="B61" s="521"/>
      <c r="C61" s="527"/>
      <c r="D61" s="527"/>
      <c r="E61" s="448" t="s">
        <v>101</v>
      </c>
      <c r="F61" s="321" t="s">
        <v>135</v>
      </c>
    </row>
    <row r="62" spans="2:6" ht="15.75" thickBot="1" x14ac:dyDescent="0.3">
      <c r="B62" s="522"/>
      <c r="C62" s="528"/>
      <c r="D62" s="528"/>
      <c r="E62" s="450" t="s">
        <v>102</v>
      </c>
      <c r="F62" s="321" t="s">
        <v>135</v>
      </c>
    </row>
    <row r="63" spans="2:6" x14ac:dyDescent="0.25">
      <c r="F63" s="319">
        <f>COUNTIF(F4:F62,"=√")</f>
        <v>37</v>
      </c>
    </row>
  </sheetData>
  <sheetProtection password="C493" sheet="1" objects="1" scenarios="1"/>
  <mergeCells count="22">
    <mergeCell ref="B2:E2"/>
    <mergeCell ref="D4:D10"/>
    <mergeCell ref="D11:D15"/>
    <mergeCell ref="D16:D19"/>
    <mergeCell ref="G3:H3"/>
    <mergeCell ref="G4:H4"/>
    <mergeCell ref="B1:E1"/>
    <mergeCell ref="B44:B62"/>
    <mergeCell ref="C44:C48"/>
    <mergeCell ref="D44:D48"/>
    <mergeCell ref="C49:C52"/>
    <mergeCell ref="D49:D52"/>
    <mergeCell ref="C53:C62"/>
    <mergeCell ref="D53:D62"/>
    <mergeCell ref="B21:B42"/>
    <mergeCell ref="C21:C34"/>
    <mergeCell ref="D21:D30"/>
    <mergeCell ref="D31:D34"/>
    <mergeCell ref="C35:C42"/>
    <mergeCell ref="D35:D42"/>
    <mergeCell ref="B4:B19"/>
    <mergeCell ref="C4:C19"/>
  </mergeCells>
  <pageMargins left="0.31496062992125984" right="0.31496062992125984" top="0.35433070866141736" bottom="0.35433070866141736" header="0.11811023622047245" footer="0.11811023622047245"/>
  <pageSetup scale="8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sheetPr>
  <dimension ref="B2:C6"/>
  <sheetViews>
    <sheetView workbookViewId="0">
      <selection activeCell="F9" sqref="F9"/>
    </sheetView>
  </sheetViews>
  <sheetFormatPr baseColWidth="10" defaultRowHeight="15" x14ac:dyDescent="0.25"/>
  <cols>
    <col min="1" max="1" width="3.85546875" customWidth="1"/>
    <col min="2" max="2" width="2" bestFit="1" customWidth="1"/>
    <col min="3" max="3" width="12.28515625" bestFit="1" customWidth="1"/>
  </cols>
  <sheetData>
    <row r="2" spans="2:3" ht="15.75" thickBot="1" x14ac:dyDescent="0.3">
      <c r="B2" s="862" t="s">
        <v>133</v>
      </c>
      <c r="C2" s="862"/>
    </row>
    <row r="3" spans="2:3" x14ac:dyDescent="0.25">
      <c r="B3" s="285">
        <v>0</v>
      </c>
      <c r="C3" s="286" t="s">
        <v>132</v>
      </c>
    </row>
    <row r="4" spans="2:3" x14ac:dyDescent="0.25">
      <c r="B4" s="287">
        <v>1</v>
      </c>
      <c r="C4" s="288" t="s">
        <v>8</v>
      </c>
    </row>
    <row r="5" spans="2:3" x14ac:dyDescent="0.25">
      <c r="B5" s="287">
        <v>2</v>
      </c>
      <c r="C5" s="288" t="s">
        <v>7</v>
      </c>
    </row>
    <row r="6" spans="2:3" ht="15.75" thickBot="1" x14ac:dyDescent="0.3">
      <c r="B6" s="289">
        <v>3</v>
      </c>
      <c r="C6" s="290" t="s">
        <v>131</v>
      </c>
    </row>
  </sheetData>
  <mergeCells count="1">
    <mergeCell ref="B2:C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2" tint="-0.249977111117893"/>
  </sheetPr>
  <dimension ref="A1:F37"/>
  <sheetViews>
    <sheetView showGridLines="0" zoomScale="90" zoomScaleNormal="90" workbookViewId="0"/>
  </sheetViews>
  <sheetFormatPr baseColWidth="10" defaultRowHeight="15" x14ac:dyDescent="0.25"/>
  <cols>
    <col min="1" max="1" width="6.85546875" style="319" customWidth="1"/>
    <col min="2" max="2" width="5.5703125" customWidth="1"/>
    <col min="3" max="3" width="16.140625" customWidth="1"/>
    <col min="4" max="4" width="16.140625" style="319" customWidth="1"/>
    <col min="5" max="6" width="16.140625" customWidth="1"/>
  </cols>
  <sheetData>
    <row r="1" spans="1:6" ht="18" x14ac:dyDescent="0.25">
      <c r="B1" s="558" t="s">
        <v>112</v>
      </c>
      <c r="C1" s="558"/>
      <c r="D1" s="558"/>
      <c r="E1" s="558"/>
      <c r="F1" s="558"/>
    </row>
    <row r="2" spans="1:6" x14ac:dyDescent="0.25">
      <c r="A2" s="388"/>
      <c r="B2" s="563" t="s">
        <v>196</v>
      </c>
      <c r="C2" s="563"/>
      <c r="D2" s="563"/>
      <c r="E2" s="563"/>
      <c r="F2" s="563"/>
    </row>
    <row r="4" spans="1:6" ht="15.75" thickBot="1" x14ac:dyDescent="0.3">
      <c r="B4" s="148"/>
      <c r="C4" s="149" t="s">
        <v>113</v>
      </c>
      <c r="D4" s="149" t="s">
        <v>127</v>
      </c>
      <c r="F4" s="148"/>
    </row>
    <row r="5" spans="1:6" ht="16.5" thickTop="1" thickBot="1" x14ac:dyDescent="0.3">
      <c r="B5" s="148"/>
      <c r="C5" s="412" t="s">
        <v>191</v>
      </c>
      <c r="D5" s="400" t="s">
        <v>192</v>
      </c>
      <c r="F5" s="148"/>
    </row>
    <row r="6" spans="1:6" s="319" customFormat="1" ht="16.5" thickTop="1" thickBot="1" x14ac:dyDescent="0.3">
      <c r="B6" s="148"/>
      <c r="C6" s="412" t="s">
        <v>193</v>
      </c>
      <c r="D6" s="400" t="s">
        <v>192</v>
      </c>
      <c r="E6" s="320"/>
      <c r="F6" s="148"/>
    </row>
    <row r="7" spans="1:6" s="319" customFormat="1" ht="18.75" customHeight="1" thickTop="1" thickBot="1" x14ac:dyDescent="0.3">
      <c r="B7" s="148"/>
      <c r="C7" s="561">
        <v>42168</v>
      </c>
      <c r="D7" s="561"/>
      <c r="E7" s="562"/>
      <c r="F7" s="148"/>
    </row>
    <row r="8" spans="1:6" s="319" customFormat="1" ht="16.5" thickTop="1" thickBot="1" x14ac:dyDescent="0.3">
      <c r="A8" s="384" t="s">
        <v>186</v>
      </c>
      <c r="B8" s="148"/>
      <c r="C8" s="566">
        <v>42167</v>
      </c>
      <c r="D8" s="567"/>
      <c r="E8" s="320"/>
      <c r="F8" s="148"/>
    </row>
    <row r="9" spans="1:6" s="319" customFormat="1" ht="16.5" thickTop="1" thickBot="1" x14ac:dyDescent="0.3">
      <c r="A9" s="384" t="s">
        <v>187</v>
      </c>
      <c r="B9" s="148"/>
      <c r="C9" s="568">
        <v>42280</v>
      </c>
      <c r="D9" s="569"/>
      <c r="F9" s="148"/>
    </row>
    <row r="10" spans="1:6" ht="19.5" customHeight="1" thickTop="1" thickBot="1" x14ac:dyDescent="0.3">
      <c r="B10" s="148"/>
      <c r="C10" s="149" t="s">
        <v>114</v>
      </c>
      <c r="D10" s="149"/>
      <c r="E10" s="149" t="s">
        <v>115</v>
      </c>
      <c r="F10" s="148"/>
    </row>
    <row r="11" spans="1:6" ht="16.5" thickTop="1" thickBot="1" x14ac:dyDescent="0.3">
      <c r="A11" s="559" t="s">
        <v>142</v>
      </c>
      <c r="B11" s="560"/>
      <c r="C11" s="564" t="s">
        <v>147</v>
      </c>
      <c r="D11" s="565"/>
      <c r="E11" s="385" t="s">
        <v>148</v>
      </c>
      <c r="F11" s="148"/>
    </row>
    <row r="12" spans="1:6" ht="15.75" thickTop="1" x14ac:dyDescent="0.25">
      <c r="B12" s="148"/>
      <c r="C12" s="148"/>
      <c r="D12" s="148"/>
      <c r="E12" s="148"/>
      <c r="F12" s="148"/>
    </row>
    <row r="13" spans="1:6" ht="15.75" thickBot="1" x14ac:dyDescent="0.3">
      <c r="B13" s="148"/>
      <c r="C13" s="404" t="s">
        <v>116</v>
      </c>
      <c r="D13" s="404" t="s">
        <v>117</v>
      </c>
      <c r="E13" s="404" t="s">
        <v>118</v>
      </c>
    </row>
    <row r="14" spans="1:6" ht="16.5" thickTop="1" thickBot="1" x14ac:dyDescent="0.3">
      <c r="A14" s="559" t="s">
        <v>143</v>
      </c>
      <c r="B14" s="560"/>
      <c r="C14" s="402" t="s">
        <v>149</v>
      </c>
      <c r="D14" s="385" t="s">
        <v>121</v>
      </c>
      <c r="E14" s="385" t="s">
        <v>150</v>
      </c>
    </row>
    <row r="15" spans="1:6" ht="12" customHeight="1" thickTop="1" thickBot="1" x14ac:dyDescent="0.3">
      <c r="B15" s="148"/>
      <c r="C15" s="403"/>
      <c r="D15" s="403"/>
      <c r="E15" s="403"/>
    </row>
    <row r="16" spans="1:6" ht="16.5" thickTop="1" thickBot="1" x14ac:dyDescent="0.3">
      <c r="A16" s="559" t="s">
        <v>144</v>
      </c>
      <c r="B16" s="560"/>
      <c r="C16" s="402" t="s">
        <v>146</v>
      </c>
      <c r="D16" s="385" t="s">
        <v>151</v>
      </c>
      <c r="E16" s="385" t="s">
        <v>121</v>
      </c>
    </row>
    <row r="17" spans="2:6" ht="15.75" thickTop="1" x14ac:dyDescent="0.25">
      <c r="B17" s="148"/>
      <c r="C17" s="148"/>
      <c r="D17" s="148"/>
      <c r="E17" s="148"/>
      <c r="F17" s="148"/>
    </row>
    <row r="18" spans="2:6" x14ac:dyDescent="0.25">
      <c r="F18" s="148"/>
    </row>
    <row r="19" spans="2:6" ht="15.75" thickBot="1" x14ac:dyDescent="0.3">
      <c r="B19" s="333" t="s">
        <v>119</v>
      </c>
      <c r="C19" s="148"/>
      <c r="D19" s="148"/>
      <c r="E19" s="148" t="s">
        <v>120</v>
      </c>
    </row>
    <row r="20" spans="2:6" ht="17.25" thickTop="1" thickBot="1" x14ac:dyDescent="0.3">
      <c r="B20" s="410" t="s">
        <v>129</v>
      </c>
      <c r="C20" s="406" t="s">
        <v>139</v>
      </c>
      <c r="D20" s="407" t="s">
        <v>116</v>
      </c>
      <c r="E20" s="407" t="s">
        <v>140</v>
      </c>
      <c r="F20" s="408" t="s">
        <v>141</v>
      </c>
    </row>
    <row r="21" spans="2:6" ht="16.5" thickTop="1" thickBot="1" x14ac:dyDescent="0.3">
      <c r="B21" s="411">
        <v>1</v>
      </c>
      <c r="C21" s="401" t="s">
        <v>152</v>
      </c>
      <c r="D21" s="405" t="s">
        <v>153</v>
      </c>
      <c r="E21" s="405" t="s">
        <v>154</v>
      </c>
      <c r="F21" s="409" t="s">
        <v>155</v>
      </c>
    </row>
    <row r="22" spans="2:6" ht="16.5" thickTop="1" thickBot="1" x14ac:dyDescent="0.3">
      <c r="B22" s="411">
        <v>2</v>
      </c>
      <c r="C22" s="401" t="s">
        <v>156</v>
      </c>
      <c r="D22" s="405" t="s">
        <v>157</v>
      </c>
      <c r="E22" s="405" t="s">
        <v>158</v>
      </c>
      <c r="F22" s="409" t="s">
        <v>159</v>
      </c>
    </row>
    <row r="23" spans="2:6" ht="16.5" thickTop="1" thickBot="1" x14ac:dyDescent="0.3">
      <c r="B23" s="411">
        <v>3</v>
      </c>
      <c r="C23" s="401" t="s">
        <v>160</v>
      </c>
      <c r="D23" s="405"/>
      <c r="E23" s="405" t="s">
        <v>161</v>
      </c>
      <c r="F23" s="409" t="s">
        <v>162</v>
      </c>
    </row>
    <row r="24" spans="2:6" ht="16.5" thickTop="1" thickBot="1" x14ac:dyDescent="0.3">
      <c r="B24" s="411">
        <v>4</v>
      </c>
      <c r="C24" s="401" t="s">
        <v>163</v>
      </c>
      <c r="D24" s="405" t="s">
        <v>164</v>
      </c>
      <c r="E24" s="405" t="s">
        <v>165</v>
      </c>
      <c r="F24" s="409" t="s">
        <v>166</v>
      </c>
    </row>
    <row r="25" spans="2:6" ht="16.5" thickTop="1" thickBot="1" x14ac:dyDescent="0.3">
      <c r="B25" s="411">
        <v>5</v>
      </c>
      <c r="C25" s="423" t="s">
        <v>167</v>
      </c>
      <c r="D25" s="424" t="s">
        <v>123</v>
      </c>
      <c r="E25" s="424" t="s">
        <v>168</v>
      </c>
      <c r="F25" s="425" t="s">
        <v>169</v>
      </c>
    </row>
    <row r="26" spans="2:6" ht="16.5" thickTop="1" thickBot="1" x14ac:dyDescent="0.3">
      <c r="B26" s="411">
        <v>6</v>
      </c>
      <c r="C26" s="423" t="s">
        <v>170</v>
      </c>
      <c r="D26" s="424" t="s">
        <v>171</v>
      </c>
      <c r="E26" s="424" t="s">
        <v>172</v>
      </c>
      <c r="F26" s="425" t="s">
        <v>173</v>
      </c>
    </row>
    <row r="27" spans="2:6" ht="16.5" thickTop="1" thickBot="1" x14ac:dyDescent="0.3">
      <c r="B27" s="411">
        <v>7</v>
      </c>
      <c r="C27" s="423" t="s">
        <v>174</v>
      </c>
      <c r="D27" s="424" t="s">
        <v>175</v>
      </c>
      <c r="E27" s="424" t="s">
        <v>176</v>
      </c>
      <c r="F27" s="425" t="s">
        <v>177</v>
      </c>
    </row>
    <row r="28" spans="2:6" ht="16.5" thickTop="1" thickBot="1" x14ac:dyDescent="0.3">
      <c r="B28" s="411">
        <v>8</v>
      </c>
      <c r="C28" s="423" t="s">
        <v>123</v>
      </c>
      <c r="D28" s="424" t="s">
        <v>122</v>
      </c>
      <c r="E28" s="424" t="s">
        <v>178</v>
      </c>
      <c r="F28" s="425" t="s">
        <v>179</v>
      </c>
    </row>
    <row r="29" spans="2:6" ht="16.5" thickTop="1" thickBot="1" x14ac:dyDescent="0.3">
      <c r="B29" s="411">
        <v>9</v>
      </c>
      <c r="C29" s="423" t="s">
        <v>180</v>
      </c>
      <c r="D29" s="424" t="s">
        <v>181</v>
      </c>
      <c r="E29" s="424" t="s">
        <v>182</v>
      </c>
      <c r="F29" s="425" t="s">
        <v>183</v>
      </c>
    </row>
    <row r="30" spans="2:6" ht="16.5" thickTop="1" thickBot="1" x14ac:dyDescent="0.3">
      <c r="B30" s="411">
        <v>10</v>
      </c>
      <c r="C30" s="426"/>
      <c r="D30" s="427"/>
      <c r="E30" s="428"/>
      <c r="F30" s="429"/>
    </row>
    <row r="31" spans="2:6" ht="16.5" thickTop="1" thickBot="1" x14ac:dyDescent="0.3">
      <c r="B31" s="411">
        <v>11</v>
      </c>
      <c r="C31" s="426"/>
      <c r="D31" s="427"/>
      <c r="E31" s="428"/>
      <c r="F31" s="429"/>
    </row>
    <row r="32" spans="2:6" ht="16.5" thickTop="1" thickBot="1" x14ac:dyDescent="0.3">
      <c r="B32" s="411">
        <v>12</v>
      </c>
      <c r="C32" s="426"/>
      <c r="D32" s="427"/>
      <c r="E32" s="428"/>
      <c r="F32" s="429"/>
    </row>
    <row r="33" spans="2:6" ht="16.5" thickTop="1" thickBot="1" x14ac:dyDescent="0.3">
      <c r="B33" s="411">
        <v>13</v>
      </c>
      <c r="C33" s="426"/>
      <c r="D33" s="427"/>
      <c r="E33" s="428"/>
      <c r="F33" s="429"/>
    </row>
    <row r="34" spans="2:6" ht="16.5" thickTop="1" thickBot="1" x14ac:dyDescent="0.3">
      <c r="B34" s="411">
        <v>14</v>
      </c>
      <c r="C34" s="426"/>
      <c r="D34" s="427"/>
      <c r="E34" s="428"/>
      <c r="F34" s="429"/>
    </row>
    <row r="35" spans="2:6" ht="16.5" thickTop="1" thickBot="1" x14ac:dyDescent="0.3">
      <c r="B35" s="411">
        <v>15</v>
      </c>
      <c r="C35" s="426"/>
      <c r="D35" s="427"/>
      <c r="E35" s="428"/>
      <c r="F35" s="429"/>
    </row>
    <row r="36" spans="2:6" ht="16.5" thickTop="1" thickBot="1" x14ac:dyDescent="0.3">
      <c r="B36" s="411">
        <v>16</v>
      </c>
      <c r="C36" s="430"/>
      <c r="D36" s="431"/>
      <c r="E36" s="432"/>
      <c r="F36" s="433"/>
    </row>
    <row r="37" spans="2:6" ht="15.75" thickTop="1" x14ac:dyDescent="0.25"/>
  </sheetData>
  <sheetProtection password="C493" sheet="1" objects="1" scenarios="1"/>
  <mergeCells count="9">
    <mergeCell ref="B1:F1"/>
    <mergeCell ref="A11:B11"/>
    <mergeCell ref="A14:B14"/>
    <mergeCell ref="A16:B16"/>
    <mergeCell ref="C7:E7"/>
    <mergeCell ref="B2:F2"/>
    <mergeCell ref="C11:D11"/>
    <mergeCell ref="C8:D8"/>
    <mergeCell ref="C9:D9"/>
  </mergeCells>
  <printOptions horizontalCentered="1"/>
  <pageMargins left="0.70866141732283472" right="0.70866141732283472" top="0.74803149606299213" bottom="0.74803149606299213" header="0.31496062992125984" footer="0.31496062992125984"/>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AI119"/>
  <sheetViews>
    <sheetView showGridLines="0" zoomScaleNormal="100" workbookViewId="0">
      <pane ySplit="11" topLeftCell="A12" activePane="bottomLeft" state="frozen"/>
      <selection pane="bottomLeft"/>
    </sheetView>
  </sheetViews>
  <sheetFormatPr baseColWidth="10" defaultRowHeight="15" x14ac:dyDescent="0.25"/>
  <cols>
    <col min="1" max="1" width="3" style="152" customWidth="1"/>
    <col min="2" max="2" width="6.28515625" style="152" customWidth="1"/>
    <col min="3" max="3" width="6.140625" style="152" customWidth="1"/>
    <col min="4" max="4" width="6.28515625" style="152" customWidth="1"/>
    <col min="5" max="5" width="9.85546875" style="152" customWidth="1"/>
    <col min="6" max="6" width="36.28515625" style="239" customWidth="1"/>
    <col min="7" max="7" width="3.5703125" style="152" customWidth="1"/>
    <col min="8" max="22" width="3.7109375" style="152" customWidth="1"/>
    <col min="23" max="26" width="3.85546875" style="152" customWidth="1"/>
    <col min="27" max="27" width="1.85546875" style="152" customWidth="1"/>
    <col min="28" max="28" width="4.7109375" style="152" customWidth="1"/>
    <col min="29" max="32" width="5" style="152" bestFit="1" customWidth="1"/>
    <col min="33" max="16384" width="11.42578125" style="152"/>
  </cols>
  <sheetData>
    <row r="1" spans="2:33" ht="15.75" thickBot="1" x14ac:dyDescent="0.3">
      <c r="B1" s="150"/>
      <c r="C1" s="150"/>
      <c r="D1" s="150"/>
      <c r="E1" s="150"/>
      <c r="F1" s="151"/>
      <c r="G1" s="150"/>
      <c r="H1" s="150"/>
      <c r="I1" s="150"/>
      <c r="J1" s="150"/>
      <c r="K1" s="150"/>
      <c r="L1" s="150"/>
      <c r="M1" s="150"/>
      <c r="N1" s="150"/>
      <c r="O1" s="150"/>
      <c r="P1" s="150"/>
      <c r="Q1" s="150"/>
      <c r="R1" s="150"/>
      <c r="S1" s="150"/>
      <c r="T1" s="150"/>
      <c r="U1" s="150"/>
      <c r="V1" s="150"/>
      <c r="W1" s="150"/>
      <c r="AD1" s="150"/>
      <c r="AE1" s="150"/>
    </row>
    <row r="2" spans="2:33" ht="15.75" thickBot="1" x14ac:dyDescent="0.3">
      <c r="B2" s="153" t="s">
        <v>0</v>
      </c>
      <c r="C2" s="154"/>
      <c r="D2" s="154"/>
      <c r="E2" s="155"/>
      <c r="F2" s="156">
        <f>16-(COUNTBLANK('Datos Curso'!C21:C36))</f>
        <v>9</v>
      </c>
      <c r="G2" s="157">
        <v>1</v>
      </c>
      <c r="H2" s="158">
        <v>2</v>
      </c>
      <c r="I2" s="159">
        <v>3</v>
      </c>
      <c r="J2" s="158">
        <v>4</v>
      </c>
      <c r="K2" s="159">
        <v>5</v>
      </c>
      <c r="L2" s="158">
        <v>6</v>
      </c>
      <c r="M2" s="159">
        <v>7</v>
      </c>
      <c r="N2" s="158">
        <v>8</v>
      </c>
      <c r="O2" s="159">
        <v>9</v>
      </c>
      <c r="P2" s="158">
        <v>10</v>
      </c>
      <c r="Q2" s="159">
        <v>11</v>
      </c>
      <c r="R2" s="158">
        <v>12</v>
      </c>
      <c r="S2" s="159">
        <v>13</v>
      </c>
      <c r="T2" s="158">
        <v>14</v>
      </c>
      <c r="U2" s="159">
        <v>15</v>
      </c>
      <c r="V2" s="160">
        <v>16</v>
      </c>
      <c r="W2" s="150"/>
      <c r="AD2" s="150"/>
      <c r="AE2" s="150"/>
    </row>
    <row r="3" spans="2:33" ht="15.75" customHeight="1" x14ac:dyDescent="0.25">
      <c r="B3" s="161" t="s">
        <v>1</v>
      </c>
      <c r="C3" s="162"/>
      <c r="D3" s="162"/>
      <c r="E3" s="163"/>
      <c r="F3" s="164">
        <f>COUNTA(Indicadores!E4:E19)</f>
        <v>16</v>
      </c>
      <c r="G3" s="633" t="str">
        <f>CONCATENATE('Datos Curso'!$C21,"  ",'Datos Curso'!$E21,"  ",'Datos Curso'!$F21)</f>
        <v>Julieta  Brunet  Vidal</v>
      </c>
      <c r="H3" s="576" t="str">
        <f>CONCATENATE('Datos Curso'!$C22,"  ",'Datos Curso'!$E22,"  ",'Datos Curso'!$F22)</f>
        <v>Máximo  Martínez  Daza</v>
      </c>
      <c r="I3" s="573" t="str">
        <f>CONCATENATE('Datos Curso'!$C23,"  ",'Datos Curso'!$E23,"  ",'Datos Curso'!$F23)</f>
        <v>Cristian  Morales  Aranguis</v>
      </c>
      <c r="J3" s="576" t="str">
        <f>CONCATENATE('Datos Curso'!$C24,"  ",'Datos Curso'!$E24,"  ",'Datos Curso'!$F24)</f>
        <v>Ignacio   Ortega   Hidalgo</v>
      </c>
      <c r="K3" s="573" t="str">
        <f>CONCATENATE('Datos Curso'!$C25,"  ",'Datos Curso'!$E25,"  ",'Datos Curso'!$F25)</f>
        <v>Magdalena  Pérez   Garrido</v>
      </c>
      <c r="L3" s="576" t="str">
        <f>CONCATENATE('Datos Curso'!$C26,"  ",'Datos Curso'!$E26,"  ",'Datos Curso'!$F26)</f>
        <v>Matías   Riveros  Herrera</v>
      </c>
      <c r="M3" s="573" t="str">
        <f>CONCATENATE('Datos Curso'!$C27,"  ",'Datos Curso'!$E27,"  ",'Datos Curso'!$F27)</f>
        <v>Nicolás  Rojas   Gajardo</v>
      </c>
      <c r="N3" s="576" t="str">
        <f>CONCATENATE('Datos Curso'!$C28,"  ",'Datos Curso'!$E28,"  ",'Datos Curso'!$F28)</f>
        <v>Sofía   Sarabia  Ugalde</v>
      </c>
      <c r="O3" s="573" t="str">
        <f>CONCATENATE('Datos Curso'!$C29,"  ",'Datos Curso'!$E29,"  ",'Datos Curso'!$F29)</f>
        <v>Diego  Pavez  Arce</v>
      </c>
      <c r="P3" s="576" t="str">
        <f>CONCATENATE('Datos Curso'!$C30,"  ",'Datos Curso'!$E30,"  ",'Datos Curso'!$F30)</f>
        <v xml:space="preserve">    </v>
      </c>
      <c r="Q3" s="573" t="str">
        <f>CONCATENATE('Datos Curso'!$C31,"  ",'Datos Curso'!$E31,"  ",'Datos Curso'!$F31)</f>
        <v xml:space="preserve">    </v>
      </c>
      <c r="R3" s="576" t="str">
        <f>CONCATENATE('Datos Curso'!$C32,"  ",'Datos Curso'!$E32,"  ",'Datos Curso'!$F32)</f>
        <v xml:space="preserve">    </v>
      </c>
      <c r="S3" s="573" t="str">
        <f>CONCATENATE('Datos Curso'!$C33,"  ",'Datos Curso'!$E33,"  ",'Datos Curso'!$F33)</f>
        <v xml:space="preserve">    </v>
      </c>
      <c r="T3" s="576" t="str">
        <f>CONCATENATE('Datos Curso'!$C34,"  ",'Datos Curso'!$E34,"  ",'Datos Curso'!$F34)</f>
        <v xml:space="preserve">    </v>
      </c>
      <c r="U3" s="573" t="str">
        <f>CONCATENATE('Datos Curso'!$C35,"  ",'Datos Curso'!$E35,"  ",'Datos Curso'!$F35)</f>
        <v xml:space="preserve">    </v>
      </c>
      <c r="V3" s="570" t="str">
        <f>CONCATENATE('Datos Curso'!$C36,"  ",'Datos Curso'!$E36,"  ",'Datos Curso'!$F36)</f>
        <v xml:space="preserve">    </v>
      </c>
      <c r="W3" s="150"/>
      <c r="AD3" s="150"/>
      <c r="AE3" s="150"/>
    </row>
    <row r="4" spans="2:33" ht="15.75" customHeight="1" x14ac:dyDescent="0.25">
      <c r="B4" s="161" t="s">
        <v>2</v>
      </c>
      <c r="C4" s="162"/>
      <c r="D4" s="162"/>
      <c r="E4" s="163"/>
      <c r="F4" s="164">
        <f>COUNTA(Indicadores!E21:E42)</f>
        <v>22</v>
      </c>
      <c r="G4" s="634"/>
      <c r="H4" s="577"/>
      <c r="I4" s="574"/>
      <c r="J4" s="577"/>
      <c r="K4" s="574"/>
      <c r="L4" s="577"/>
      <c r="M4" s="574"/>
      <c r="N4" s="577"/>
      <c r="O4" s="574"/>
      <c r="P4" s="577"/>
      <c r="Q4" s="574"/>
      <c r="R4" s="577"/>
      <c r="S4" s="574"/>
      <c r="T4" s="577"/>
      <c r="U4" s="574"/>
      <c r="V4" s="571"/>
      <c r="W4" s="687" t="s">
        <v>196</v>
      </c>
      <c r="X4" s="688"/>
      <c r="Y4" s="688"/>
      <c r="Z4" s="688"/>
      <c r="AA4" s="688"/>
      <c r="AB4" s="688"/>
      <c r="AC4" s="688"/>
      <c r="AD4" s="688"/>
      <c r="AE4" s="688"/>
      <c r="AF4" s="688"/>
    </row>
    <row r="5" spans="2:33" ht="15.75" customHeight="1" thickBot="1" x14ac:dyDescent="0.3">
      <c r="B5" s="161" t="s">
        <v>3</v>
      </c>
      <c r="C5" s="162"/>
      <c r="D5" s="162"/>
      <c r="E5" s="163"/>
      <c r="F5" s="164">
        <f>COUNTA(Indicadores!E44:E62)</f>
        <v>19</v>
      </c>
      <c r="G5" s="634"/>
      <c r="H5" s="577"/>
      <c r="I5" s="574"/>
      <c r="J5" s="577"/>
      <c r="K5" s="574"/>
      <c r="L5" s="577"/>
      <c r="M5" s="574"/>
      <c r="N5" s="577"/>
      <c r="O5" s="574"/>
      <c r="P5" s="577"/>
      <c r="Q5" s="574"/>
      <c r="R5" s="577"/>
      <c r="S5" s="574"/>
      <c r="T5" s="577"/>
      <c r="U5" s="574"/>
      <c r="V5" s="571"/>
      <c r="W5" s="150"/>
      <c r="X5" s="150"/>
      <c r="Y5" s="150"/>
      <c r="Z5" s="150"/>
      <c r="AB5" s="150"/>
      <c r="AC5" s="150"/>
      <c r="AD5" s="150"/>
      <c r="AE5" s="150"/>
    </row>
    <row r="6" spans="2:33" ht="15.75" customHeight="1" thickBot="1" x14ac:dyDescent="0.3">
      <c r="B6" s="303" t="s">
        <v>4</v>
      </c>
      <c r="C6" s="165"/>
      <c r="D6" s="165"/>
      <c r="E6" s="166"/>
      <c r="F6" s="167">
        <f>SUM(F3:F5)</f>
        <v>57</v>
      </c>
      <c r="G6" s="634"/>
      <c r="H6" s="577"/>
      <c r="I6" s="574"/>
      <c r="J6" s="577"/>
      <c r="K6" s="574"/>
      <c r="L6" s="577"/>
      <c r="M6" s="574"/>
      <c r="N6" s="577"/>
      <c r="O6" s="574"/>
      <c r="P6" s="577"/>
      <c r="Q6" s="574"/>
      <c r="R6" s="577"/>
      <c r="S6" s="574"/>
      <c r="T6" s="577"/>
      <c r="U6" s="574"/>
      <c r="V6" s="571"/>
      <c r="W6" s="413"/>
      <c r="X6" s="169"/>
      <c r="Y6" s="170"/>
      <c r="Z6" s="171"/>
      <c r="AB6" s="172"/>
      <c r="AC6" s="169"/>
      <c r="AD6" s="170"/>
      <c r="AE6" s="173"/>
      <c r="AF6" s="689" t="s">
        <v>41</v>
      </c>
    </row>
    <row r="7" spans="2:33" ht="18" customHeight="1" x14ac:dyDescent="0.25">
      <c r="B7" s="304" t="s">
        <v>5</v>
      </c>
      <c r="C7" s="305"/>
      <c r="D7" s="644" t="str">
        <f>CONCATENATE('Datos Curso'!C5,"  ",'Datos Curso'!D5)</f>
        <v>Primer  Semestre</v>
      </c>
      <c r="E7" s="644"/>
      <c r="F7" s="645"/>
      <c r="G7" s="634"/>
      <c r="H7" s="577"/>
      <c r="I7" s="574"/>
      <c r="J7" s="577"/>
      <c r="K7" s="574"/>
      <c r="L7" s="577"/>
      <c r="M7" s="574"/>
      <c r="N7" s="577"/>
      <c r="O7" s="574"/>
      <c r="P7" s="577"/>
      <c r="Q7" s="574"/>
      <c r="R7" s="577"/>
      <c r="S7" s="574"/>
      <c r="T7" s="577"/>
      <c r="U7" s="574"/>
      <c r="V7" s="571"/>
      <c r="W7" s="583" t="s">
        <v>6</v>
      </c>
      <c r="X7" s="585" t="s">
        <v>7</v>
      </c>
      <c r="Y7" s="579" t="s">
        <v>8</v>
      </c>
      <c r="Z7" s="587" t="s">
        <v>9</v>
      </c>
      <c r="AB7" s="589" t="s">
        <v>10</v>
      </c>
      <c r="AC7" s="585" t="s">
        <v>11</v>
      </c>
      <c r="AD7" s="579" t="s">
        <v>12</v>
      </c>
      <c r="AE7" s="581" t="s">
        <v>13</v>
      </c>
      <c r="AF7" s="690"/>
    </row>
    <row r="8" spans="2:33" ht="18" customHeight="1" x14ac:dyDescent="0.25">
      <c r="B8" s="174" t="s">
        <v>14</v>
      </c>
      <c r="C8" s="391"/>
      <c r="D8" s="646" t="str">
        <f>CONCATENATE('Datos Curso'!C11,"  ",'Datos Curso'!E11)</f>
        <v>Medio Mayor  B</v>
      </c>
      <c r="E8" s="646"/>
      <c r="F8" s="647"/>
      <c r="G8" s="634"/>
      <c r="H8" s="577"/>
      <c r="I8" s="574"/>
      <c r="J8" s="577"/>
      <c r="K8" s="574"/>
      <c r="L8" s="577"/>
      <c r="M8" s="574"/>
      <c r="N8" s="577"/>
      <c r="O8" s="574"/>
      <c r="P8" s="577"/>
      <c r="Q8" s="574"/>
      <c r="R8" s="577"/>
      <c r="S8" s="574"/>
      <c r="T8" s="577"/>
      <c r="U8" s="574"/>
      <c r="V8" s="571"/>
      <c r="W8" s="583"/>
      <c r="X8" s="585"/>
      <c r="Y8" s="579"/>
      <c r="Z8" s="587"/>
      <c r="AB8" s="589"/>
      <c r="AC8" s="585"/>
      <c r="AD8" s="579"/>
      <c r="AE8" s="581"/>
      <c r="AF8" s="690"/>
    </row>
    <row r="9" spans="2:33" ht="18" customHeight="1" x14ac:dyDescent="0.25">
      <c r="B9" s="174" t="s">
        <v>15</v>
      </c>
      <c r="C9" s="306"/>
      <c r="D9" s="646" t="str">
        <f>CONCATENATE('Datos Curso'!C14,"  ",'Datos Curso'!D14,"  ",'Datos Curso'!E14)</f>
        <v>Cecilia  Muñoz  Oses</v>
      </c>
      <c r="E9" s="646"/>
      <c r="F9" s="647"/>
      <c r="G9" s="634"/>
      <c r="H9" s="577"/>
      <c r="I9" s="574"/>
      <c r="J9" s="577"/>
      <c r="K9" s="574"/>
      <c r="L9" s="577"/>
      <c r="M9" s="574"/>
      <c r="N9" s="577"/>
      <c r="O9" s="574"/>
      <c r="P9" s="577"/>
      <c r="Q9" s="574"/>
      <c r="R9" s="577"/>
      <c r="S9" s="574"/>
      <c r="T9" s="577"/>
      <c r="U9" s="574"/>
      <c r="V9" s="571"/>
      <c r="W9" s="583"/>
      <c r="X9" s="585"/>
      <c r="Y9" s="579"/>
      <c r="Z9" s="587"/>
      <c r="AB9" s="589"/>
      <c r="AC9" s="585"/>
      <c r="AD9" s="579"/>
      <c r="AE9" s="581"/>
      <c r="AF9" s="690"/>
    </row>
    <row r="10" spans="2:33" ht="18" customHeight="1" thickBot="1" x14ac:dyDescent="0.3">
      <c r="B10" s="392" t="s">
        <v>16</v>
      </c>
      <c r="C10" s="393"/>
      <c r="D10" s="648" t="str">
        <f>CONCATENATE('Datos Curso'!C16,"  ",'Datos Curso'!D16,"  ",'Datos Curso'!E16)</f>
        <v>Francisca  Araya  Muñoz</v>
      </c>
      <c r="E10" s="648"/>
      <c r="F10" s="649"/>
      <c r="G10" s="635"/>
      <c r="H10" s="578"/>
      <c r="I10" s="575"/>
      <c r="J10" s="578"/>
      <c r="K10" s="575"/>
      <c r="L10" s="578"/>
      <c r="M10" s="575"/>
      <c r="N10" s="578"/>
      <c r="O10" s="575"/>
      <c r="P10" s="578"/>
      <c r="Q10" s="575"/>
      <c r="R10" s="578"/>
      <c r="S10" s="575"/>
      <c r="T10" s="578"/>
      <c r="U10" s="575"/>
      <c r="V10" s="572"/>
      <c r="W10" s="584"/>
      <c r="X10" s="586"/>
      <c r="Y10" s="580"/>
      <c r="Z10" s="588"/>
      <c r="AB10" s="590"/>
      <c r="AC10" s="586"/>
      <c r="AD10" s="580"/>
      <c r="AE10" s="582"/>
      <c r="AF10" s="691"/>
    </row>
    <row r="11" spans="2:33" ht="15.75" thickBot="1" x14ac:dyDescent="0.3">
      <c r="B11" s="339" t="s">
        <v>17</v>
      </c>
      <c r="C11" s="636" t="s">
        <v>18</v>
      </c>
      <c r="D11" s="637"/>
      <c r="E11" s="340" t="s">
        <v>19</v>
      </c>
      <c r="F11" s="175" t="s">
        <v>20</v>
      </c>
      <c r="G11" s="176"/>
      <c r="H11" s="176"/>
      <c r="I11" s="176"/>
      <c r="J11" s="176"/>
      <c r="K11" s="176"/>
      <c r="L11" s="176"/>
      <c r="M11" s="176"/>
      <c r="N11" s="176"/>
      <c r="O11" s="176"/>
      <c r="P11" s="176"/>
      <c r="Q11" s="176"/>
      <c r="R11" s="176"/>
      <c r="S11" s="176"/>
      <c r="T11" s="176"/>
      <c r="U11" s="176"/>
      <c r="V11" s="176"/>
      <c r="W11" s="177"/>
      <c r="X11" s="177"/>
      <c r="Y11" s="177"/>
      <c r="Z11" s="177"/>
      <c r="AB11" s="177"/>
      <c r="AC11" s="177"/>
      <c r="AD11" s="177"/>
      <c r="AE11" s="177"/>
    </row>
    <row r="12" spans="2:33" x14ac:dyDescent="0.25">
      <c r="B12" s="683" t="str">
        <f>Indicadores!B4</f>
        <v>Formación personal y social</v>
      </c>
      <c r="C12" s="638" t="str">
        <f>Indicadores!C4</f>
        <v>Autonomía, Identidad y Convivencia</v>
      </c>
      <c r="D12" s="639"/>
      <c r="E12" s="686" t="str">
        <f>Indicadores!D4</f>
        <v>Motricidad, Cuidado de sí mismo e Independencia</v>
      </c>
      <c r="F12" s="307" t="str">
        <f>Indicadores!E4</f>
        <v>Corre alternando velocidades. (Rápido-lento)</v>
      </c>
      <c r="G12" s="372">
        <v>2</v>
      </c>
      <c r="H12" s="373">
        <v>3</v>
      </c>
      <c r="I12" s="373">
        <v>3</v>
      </c>
      <c r="J12" s="373">
        <v>2</v>
      </c>
      <c r="K12" s="863">
        <v>1</v>
      </c>
      <c r="L12" s="863">
        <v>1</v>
      </c>
      <c r="M12" s="863">
        <v>2</v>
      </c>
      <c r="N12" s="863">
        <v>3</v>
      </c>
      <c r="O12" s="863">
        <v>3</v>
      </c>
      <c r="P12" s="864"/>
      <c r="Q12" s="864"/>
      <c r="R12" s="864"/>
      <c r="S12" s="864"/>
      <c r="T12" s="864"/>
      <c r="U12" s="864"/>
      <c r="V12" s="865"/>
      <c r="W12" s="178">
        <f>COUNTIF($G12:$V12,"=3")</f>
        <v>4</v>
      </c>
      <c r="X12" s="179">
        <f>COUNTIF($G12:$V12,"=2")</f>
        <v>3</v>
      </c>
      <c r="Y12" s="180">
        <f>COUNTIF($G12:$V12,"=1")</f>
        <v>2</v>
      </c>
      <c r="Z12" s="181">
        <f>COUNTIF($G12:$V12,"=0")</f>
        <v>0</v>
      </c>
      <c r="AA12" s="182"/>
      <c r="AB12" s="183">
        <f>IF(ISERROR(COUNTIF($G12:$V12,"=3")/(16-(COUNTBLANK('Datos Curso'!$C21:$C36)))),"",(COUNTIF($G12:$V12,"=3")/(16-(COUNTBLANK('Datos Curso'!$C21:$C36)))))</f>
        <v>0.44444444444444442</v>
      </c>
      <c r="AC12" s="184">
        <f>IF(ISERROR(COUNTIF($G12:$V12,"=2")/(16-COUNTBLANK('Datos Curso'!$C21:$C36))),"",(COUNTIF($G12:$V12,"=2")/(16-COUNTBLANK('Datos Curso'!$C21:$C36))))</f>
        <v>0.33333333333333331</v>
      </c>
      <c r="AD12" s="185">
        <f>IF(ISERROR(COUNTIF($G12:$V12,"=1")/(16-COUNTBLANK('Datos Curso'!$C21:$C36))), "",(COUNTIF($G12:$V12,"=1")/(16-COUNTBLANK('Datos Curso'!$C21:$C36))))</f>
        <v>0.22222222222222221</v>
      </c>
      <c r="AE12" s="358">
        <f>IF(ISERROR(COUNTIF($G12:$V12,"=0")/(16-COUNTBLANK('Datos Curso'!$C21:$C36))), "",(COUNTIF($G12:$V12,"=0")/(16-COUNTBLANK('Datos Curso'!$C21:$C36))))</f>
        <v>0</v>
      </c>
      <c r="AF12" s="365">
        <f>SUM(AB12:AE12)</f>
        <v>0.99999999999999989</v>
      </c>
    </row>
    <row r="13" spans="2:33" x14ac:dyDescent="0.25">
      <c r="B13" s="684"/>
      <c r="C13" s="640"/>
      <c r="D13" s="641"/>
      <c r="E13" s="631"/>
      <c r="F13" s="416" t="str">
        <f>Indicadores!E5</f>
        <v>Nombra al menos 5 partes de su cuerpo.</v>
      </c>
      <c r="G13" s="374">
        <v>2</v>
      </c>
      <c r="H13" s="375">
        <v>2</v>
      </c>
      <c r="I13" s="375">
        <v>2</v>
      </c>
      <c r="J13" s="375">
        <v>3</v>
      </c>
      <c r="K13" s="866">
        <v>3</v>
      </c>
      <c r="L13" s="866">
        <v>1</v>
      </c>
      <c r="M13" s="866">
        <v>1</v>
      </c>
      <c r="N13" s="866">
        <v>2</v>
      </c>
      <c r="O13" s="866">
        <v>2</v>
      </c>
      <c r="P13" s="867"/>
      <c r="Q13" s="867"/>
      <c r="R13" s="867"/>
      <c r="S13" s="867"/>
      <c r="T13" s="867"/>
      <c r="U13" s="867"/>
      <c r="V13" s="868"/>
      <c r="W13" s="186">
        <f t="shared" ref="W13:W57" si="0">COUNTIF($G13:$V13,"=3")</f>
        <v>2</v>
      </c>
      <c r="X13" s="187">
        <f t="shared" ref="X13:X57" si="1">COUNTIF($G13:$V13,"=2")</f>
        <v>5</v>
      </c>
      <c r="Y13" s="188">
        <f t="shared" ref="Y13:Y57" si="2">COUNTIF($G13:$V13,"=1")</f>
        <v>2</v>
      </c>
      <c r="Z13" s="189">
        <f t="shared" ref="Z13:Z57" si="3">COUNTIF($G13:$V13,"=0")</f>
        <v>0</v>
      </c>
      <c r="AA13" s="182"/>
      <c r="AB13" s="190">
        <f>IF(ISERROR(COUNTIF($G13:$V13,"=3")/(16-COUNTBLANK('Datos Curso'!$C21:$C36))), "",(COUNTIF($G13:$V13,"=3")/(16-COUNTBLANK('Datos Curso'!$C21:$C36))))</f>
        <v>0.22222222222222221</v>
      </c>
      <c r="AC13" s="191">
        <f>IF(ISERROR(COUNTIF($G13:$V13,"=2")/(16-COUNTBLANK('Datos Curso'!$C21:$C36))), "",(COUNTIF($G13:$V13,"=2")/(16-COUNTBLANK('Datos Curso'!$C21:$C36))))</f>
        <v>0.55555555555555558</v>
      </c>
      <c r="AD13" s="192">
        <f>IF(ISERROR(COUNTIF($G13:$V13,"=1")/(16-COUNTBLANK('Datos Curso'!$C21:$C36))), "",(COUNTIF($G13:$V13,"=1")/(16-COUNTBLANK('Datos Curso'!$C21:$C36))))</f>
        <v>0.22222222222222221</v>
      </c>
      <c r="AE13" s="359">
        <f>IF(ISERROR(COUNTIF($G13:$V13,"=0")/(16-COUNTBLANK('Datos Curso'!$C21:$C36))), "",(COUNTIF($G13:$V13,"=0")/(16-COUNTBLANK('Datos Curso'!$C21:$C36))))</f>
        <v>0</v>
      </c>
      <c r="AF13" s="366">
        <f>SUM(AB13:AE13)</f>
        <v>1</v>
      </c>
      <c r="AG13" s="182"/>
    </row>
    <row r="14" spans="2:33" ht="25.5" x14ac:dyDescent="0.25">
      <c r="B14" s="684"/>
      <c r="C14" s="640"/>
      <c r="D14" s="641"/>
      <c r="E14" s="631"/>
      <c r="F14" s="417" t="str">
        <f>Indicadores!E6</f>
        <v xml:space="preserve">Demuestra coordinación motriz fina al recortar figuras de líneas rectas en papel. </v>
      </c>
      <c r="G14" s="376">
        <v>3</v>
      </c>
      <c r="H14" s="377">
        <v>2</v>
      </c>
      <c r="I14" s="377">
        <v>1</v>
      </c>
      <c r="J14" s="377">
        <v>2</v>
      </c>
      <c r="K14" s="869">
        <v>3</v>
      </c>
      <c r="L14" s="869">
        <v>1</v>
      </c>
      <c r="M14" s="869">
        <v>2</v>
      </c>
      <c r="N14" s="869">
        <v>3</v>
      </c>
      <c r="O14" s="869">
        <v>2</v>
      </c>
      <c r="P14" s="870"/>
      <c r="Q14" s="870"/>
      <c r="R14" s="870"/>
      <c r="S14" s="870"/>
      <c r="T14" s="870"/>
      <c r="U14" s="870"/>
      <c r="V14" s="871"/>
      <c r="W14" s="193">
        <f t="shared" si="0"/>
        <v>3</v>
      </c>
      <c r="X14" s="187">
        <f t="shared" si="1"/>
        <v>4</v>
      </c>
      <c r="Y14" s="188">
        <f t="shared" si="2"/>
        <v>2</v>
      </c>
      <c r="Z14" s="189">
        <f t="shared" si="3"/>
        <v>0</v>
      </c>
      <c r="AA14" s="182"/>
      <c r="AB14" s="190">
        <f>IF(ISERROR(COUNTIF($G14:$V14,"=3")/(16-COUNTBLANK('Datos Curso'!$C$21:$C$36))), "",(COUNTIF($G14:$V14,"=3")/(16-COUNTBLANK('Datos Curso'!$C$21:$C$36))))</f>
        <v>0.33333333333333331</v>
      </c>
      <c r="AC14" s="191">
        <f>IF(ISERROR(COUNTIF($G14:$V14,"=2")/(16-COUNTBLANK('Datos Curso'!$C$21:$C$36))), "",(COUNTIF($G14:$V14,"=2")/(16-COUNTBLANK('Datos Curso'!$C$21:$C$36))))</f>
        <v>0.44444444444444442</v>
      </c>
      <c r="AD14" s="192">
        <f>IF(ISERROR(COUNTIF($G14:$V14,"=1")/(16-COUNTBLANK('Datos Curso'!$C$21:$C$36))), "",(COUNTIF($G14:$V14,"=1")/(16-COUNTBLANK('Datos Curso'!$C$21:$C$36))))</f>
        <v>0.22222222222222221</v>
      </c>
      <c r="AE14" s="359">
        <f>IF(ISERROR(COUNTIF($G14:$V14,"=0")/(16-COUNTBLANK('Datos Curso'!$C$21:$C$36))), "",(COUNTIF($G14:$V14,"=0")/(16-COUNTBLANK('Datos Curso'!$C$21:$C$36))))</f>
        <v>0</v>
      </c>
      <c r="AF14" s="366">
        <f t="shared" ref="AF14:AF70" si="4">SUM(AB14:AE14)</f>
        <v>0.99999999999999989</v>
      </c>
    </row>
    <row r="15" spans="2:33" x14ac:dyDescent="0.25">
      <c r="B15" s="684"/>
      <c r="C15" s="640"/>
      <c r="D15" s="641"/>
      <c r="E15" s="631"/>
      <c r="F15" s="416" t="str">
        <f>Indicadores!E7</f>
        <v>Practica hábitos de higiene en forma autónoma</v>
      </c>
      <c r="G15" s="376">
        <v>1</v>
      </c>
      <c r="H15" s="377">
        <v>3</v>
      </c>
      <c r="I15" s="377">
        <v>3</v>
      </c>
      <c r="J15" s="377">
        <v>3</v>
      </c>
      <c r="K15" s="869">
        <v>3</v>
      </c>
      <c r="L15" s="869">
        <v>3</v>
      </c>
      <c r="M15" s="869">
        <v>3</v>
      </c>
      <c r="N15" s="869">
        <v>3</v>
      </c>
      <c r="O15" s="869">
        <v>3</v>
      </c>
      <c r="P15" s="870"/>
      <c r="Q15" s="870"/>
      <c r="R15" s="870"/>
      <c r="S15" s="870"/>
      <c r="T15" s="870"/>
      <c r="U15" s="870"/>
      <c r="V15" s="871"/>
      <c r="W15" s="194">
        <f t="shared" si="0"/>
        <v>8</v>
      </c>
      <c r="X15" s="187">
        <f t="shared" si="1"/>
        <v>0</v>
      </c>
      <c r="Y15" s="188">
        <f t="shared" si="2"/>
        <v>1</v>
      </c>
      <c r="Z15" s="189">
        <f t="shared" si="3"/>
        <v>0</v>
      </c>
      <c r="AA15" s="182"/>
      <c r="AB15" s="190">
        <f>IF(ISERROR(COUNTIF($G15:$V15,"=3")/(16-COUNTBLANK('Datos Curso'!$C$21:$C$36))), "",(COUNTIF($G15:$V15,"=3")/(16-COUNTBLANK('Datos Curso'!$C$21:$C$36))))</f>
        <v>0.88888888888888884</v>
      </c>
      <c r="AC15" s="191">
        <f>IF(ISERROR(COUNTIF($G15:$V15,"=2")/(16-COUNTBLANK('Datos Curso'!$C$21:$C$36))), "",(COUNTIF($G15:$V15,"=2")/(16-COUNTBLANK('Datos Curso'!$C$21:$C$36))))</f>
        <v>0</v>
      </c>
      <c r="AD15" s="192">
        <f>IF(ISERROR(COUNTIF($G15:$V15,"=1")/(16-COUNTBLANK('Datos Curso'!$C$21:$C$36))), "",(COUNTIF($G15:$V15,"=1")/(16-COUNTBLANK('Datos Curso'!$C$21:$C$36))))</f>
        <v>0.1111111111111111</v>
      </c>
      <c r="AE15" s="359">
        <f>IF(ISERROR(COUNTIF($G15:$V15,"=0")/(16-COUNTBLANK('Datos Curso'!$C$21:$C$36))), "",(COUNTIF($G15:$V15,"=0")/(16-COUNTBLANK('Datos Curso'!$C$21:$C$36))))</f>
        <v>0</v>
      </c>
      <c r="AF15" s="366">
        <f t="shared" si="4"/>
        <v>1</v>
      </c>
    </row>
    <row r="16" spans="2:33" ht="25.5" x14ac:dyDescent="0.25">
      <c r="B16" s="684"/>
      <c r="C16" s="640"/>
      <c r="D16" s="641"/>
      <c r="E16" s="631"/>
      <c r="F16" s="416" t="str">
        <f>Indicadores!E8</f>
        <v>Señala algunos elementos o situaciones riesgosas de su vida cotidiana.</v>
      </c>
      <c r="G16" s="374">
        <v>1</v>
      </c>
      <c r="H16" s="375">
        <v>1</v>
      </c>
      <c r="I16" s="375">
        <v>1</v>
      </c>
      <c r="J16" s="375">
        <v>1</v>
      </c>
      <c r="K16" s="866">
        <v>1</v>
      </c>
      <c r="L16" s="866">
        <v>1</v>
      </c>
      <c r="M16" s="866">
        <v>1</v>
      </c>
      <c r="N16" s="866">
        <v>1</v>
      </c>
      <c r="O16" s="866">
        <v>1</v>
      </c>
      <c r="P16" s="867"/>
      <c r="Q16" s="867"/>
      <c r="R16" s="867"/>
      <c r="S16" s="867"/>
      <c r="T16" s="867"/>
      <c r="U16" s="867"/>
      <c r="V16" s="868"/>
      <c r="W16" s="194">
        <f t="shared" si="0"/>
        <v>0</v>
      </c>
      <c r="X16" s="187">
        <f t="shared" si="1"/>
        <v>0</v>
      </c>
      <c r="Y16" s="188">
        <f t="shared" si="2"/>
        <v>9</v>
      </c>
      <c r="Z16" s="189">
        <f t="shared" si="3"/>
        <v>0</v>
      </c>
      <c r="AA16" s="182"/>
      <c r="AB16" s="190">
        <f>IF(ISERROR(COUNTIF($G16:$V16,"=3")/(16-COUNTBLANK('Datos Curso'!$C$21:$C$36))), "",(COUNTIF($G16:$V16,"=3")/(16-COUNTBLANK('Datos Curso'!$C$21:$C$36))))</f>
        <v>0</v>
      </c>
      <c r="AC16" s="191">
        <f>IF(ISERROR(COUNTIF($G16:$V16,"=2")/(16-COUNTBLANK('Datos Curso'!$C$21:$C$36))), "",(COUNTIF($G16:$V16,"=2")/(16-COUNTBLANK('Datos Curso'!$C$21:$C$36))))</f>
        <v>0</v>
      </c>
      <c r="AD16" s="192">
        <f>IF(ISERROR(COUNTIF($G16:$V16,"=1")/(16-COUNTBLANK('Datos Curso'!$C$21:$C$36))), "",(COUNTIF($G16:$V16,"=1")/(16-COUNTBLANK('Datos Curso'!$C$21:$C$36))))</f>
        <v>1</v>
      </c>
      <c r="AE16" s="359">
        <f>IF(ISERROR(COUNTIF($G16:$V16,"=0")/(16-COUNTBLANK('Datos Curso'!$C$21:$C$36))), "",(COUNTIF($G16:$V16,"=0")/(16-COUNTBLANK('Datos Curso'!$C$21:$C$36))))</f>
        <v>0</v>
      </c>
      <c r="AF16" s="366">
        <f t="shared" si="4"/>
        <v>1</v>
      </c>
    </row>
    <row r="17" spans="1:32" x14ac:dyDescent="0.25">
      <c r="B17" s="684"/>
      <c r="C17" s="640"/>
      <c r="D17" s="641"/>
      <c r="E17" s="631"/>
      <c r="F17" s="417" t="str">
        <f>Indicadores!E9</f>
        <v>Solicita ayuda para realizar un trabajo.</v>
      </c>
      <c r="G17" s="374">
        <v>3</v>
      </c>
      <c r="H17" s="375">
        <v>3</v>
      </c>
      <c r="I17" s="375">
        <v>3</v>
      </c>
      <c r="J17" s="375">
        <v>3</v>
      </c>
      <c r="K17" s="866">
        <v>2</v>
      </c>
      <c r="L17" s="866">
        <v>2</v>
      </c>
      <c r="M17" s="866">
        <v>3</v>
      </c>
      <c r="N17" s="866">
        <v>2</v>
      </c>
      <c r="O17" s="866">
        <v>3</v>
      </c>
      <c r="P17" s="867"/>
      <c r="Q17" s="867"/>
      <c r="R17" s="867"/>
      <c r="S17" s="867"/>
      <c r="T17" s="867"/>
      <c r="U17" s="867"/>
      <c r="V17" s="868"/>
      <c r="W17" s="194">
        <f t="shared" si="0"/>
        <v>6</v>
      </c>
      <c r="X17" s="187">
        <f t="shared" si="1"/>
        <v>3</v>
      </c>
      <c r="Y17" s="188">
        <f t="shared" si="2"/>
        <v>0</v>
      </c>
      <c r="Z17" s="189">
        <f t="shared" si="3"/>
        <v>0</v>
      </c>
      <c r="AA17" s="182"/>
      <c r="AB17" s="190">
        <f>IF(ISERROR(COUNTIF($G17:$V17,"=3")/(16-COUNTBLANK('Datos Curso'!$C$21:$C$36))), "",(COUNTIF($G17:$V17,"=3")/(16-COUNTBLANK('Datos Curso'!$C$21:$C$36))))</f>
        <v>0.66666666666666663</v>
      </c>
      <c r="AC17" s="191">
        <f>IF(ISERROR(COUNTIF($G17:$V17,"=2")/(16-COUNTBLANK('Datos Curso'!$C$21:$C$36))), "",(COUNTIF($G17:$V17,"=2")/(16-COUNTBLANK('Datos Curso'!$C$21:$C$36))))</f>
        <v>0.33333333333333331</v>
      </c>
      <c r="AD17" s="192">
        <f>IF(ISERROR(COUNTIF($G17:$V17,"=1")/(16-COUNTBLANK('Datos Curso'!$C$21:$C$36))), "",(COUNTIF($G17:$V17,"=1")/(16-COUNTBLANK('Datos Curso'!$C$21:$C$36))))</f>
        <v>0</v>
      </c>
      <c r="AE17" s="359">
        <f>IF(ISERROR(COUNTIF($G17:$V17,"=0")/(16-COUNTBLANK('Datos Curso'!$C$21:$C$36))), "",(COUNTIF($G17:$V17,"=0")/(16-COUNTBLANK('Datos Curso'!$C$21:$C$36))))</f>
        <v>0</v>
      </c>
      <c r="AF17" s="366">
        <f t="shared" si="4"/>
        <v>1</v>
      </c>
    </row>
    <row r="18" spans="1:32" ht="15.75" thickBot="1" x14ac:dyDescent="0.3">
      <c r="B18" s="684"/>
      <c r="C18" s="640"/>
      <c r="D18" s="641"/>
      <c r="E18" s="631"/>
      <c r="F18" s="415" t="str">
        <f>Indicadores!E10</f>
        <v>Participa en situaciones o actividades nuevas</v>
      </c>
      <c r="G18" s="378">
        <v>3</v>
      </c>
      <c r="H18" s="379">
        <v>2</v>
      </c>
      <c r="I18" s="379">
        <v>3</v>
      </c>
      <c r="J18" s="379">
        <v>2</v>
      </c>
      <c r="K18" s="872">
        <v>3</v>
      </c>
      <c r="L18" s="872">
        <v>1</v>
      </c>
      <c r="M18" s="872">
        <v>3</v>
      </c>
      <c r="N18" s="872">
        <v>3</v>
      </c>
      <c r="O18" s="872">
        <v>3</v>
      </c>
      <c r="P18" s="873"/>
      <c r="Q18" s="873"/>
      <c r="R18" s="873"/>
      <c r="S18" s="873"/>
      <c r="T18" s="873"/>
      <c r="U18" s="873"/>
      <c r="V18" s="874"/>
      <c r="W18" s="195">
        <f t="shared" si="0"/>
        <v>6</v>
      </c>
      <c r="X18" s="196">
        <f t="shared" si="1"/>
        <v>2</v>
      </c>
      <c r="Y18" s="197">
        <f t="shared" si="2"/>
        <v>1</v>
      </c>
      <c r="Z18" s="198">
        <f t="shared" si="3"/>
        <v>0</v>
      </c>
      <c r="AA18" s="182"/>
      <c r="AB18" s="199">
        <f>IF(ISERROR(COUNTIF($G18:$V18,"=3")/(16-COUNTBLANK('Datos Curso'!$C$21:$C$36))), "",(COUNTIF($G18:$V18,"=3")/(16-COUNTBLANK('Datos Curso'!$C$21:$C$36))))</f>
        <v>0.66666666666666663</v>
      </c>
      <c r="AC18" s="200">
        <f>IF(ISERROR(COUNTIF($G18:$V18,"=2")/(16-COUNTBLANK('Datos Curso'!$C$21:$C$36))), "",(COUNTIF($G18:$V18,"=2")/(16-COUNTBLANK('Datos Curso'!$C$21:$C$36))))</f>
        <v>0.22222222222222221</v>
      </c>
      <c r="AD18" s="201">
        <f>IF(ISERROR(COUNTIF($G18:$V18,"=1")/(16-COUNTBLANK('Datos Curso'!$C$21:$C$36))), "",(COUNTIF($G18:$V18,"=1")/(16-COUNTBLANK('Datos Curso'!$C$21:$C$36))))</f>
        <v>0.1111111111111111</v>
      </c>
      <c r="AE18" s="360">
        <f>IF(ISERROR(COUNTIF($G18:$V18,"=0")/(16-COUNTBLANK('Datos Curso'!$C$21:$C$36))), "",(COUNTIF($G18:$V18,"=0")/(16-COUNTBLANK('Datos Curso'!$C$21:$C$36))))</f>
        <v>0</v>
      </c>
      <c r="AF18" s="367">
        <f t="shared" si="4"/>
        <v>1</v>
      </c>
    </row>
    <row r="19" spans="1:32" ht="25.5" x14ac:dyDescent="0.25">
      <c r="B19" s="684"/>
      <c r="C19" s="640"/>
      <c r="D19" s="641"/>
      <c r="E19" s="627" t="str">
        <f>Indicadores!D11</f>
        <v>Reconocimiento y aprecio de sí mismo, Reconocimiento y expresión de sentimientos</v>
      </c>
      <c r="F19" s="307" t="str">
        <f>Indicadores!E11</f>
        <v>Nombra al menos 3 de sus características físicas cuando se le pregunta.</v>
      </c>
      <c r="G19" s="374">
        <v>2</v>
      </c>
      <c r="H19" s="375">
        <v>2</v>
      </c>
      <c r="I19" s="375">
        <v>2</v>
      </c>
      <c r="J19" s="375">
        <v>2</v>
      </c>
      <c r="K19" s="866">
        <v>1</v>
      </c>
      <c r="L19" s="866">
        <v>1</v>
      </c>
      <c r="M19" s="866">
        <v>2</v>
      </c>
      <c r="N19" s="866">
        <v>2</v>
      </c>
      <c r="O19" s="866">
        <v>1</v>
      </c>
      <c r="P19" s="867"/>
      <c r="Q19" s="867"/>
      <c r="R19" s="867"/>
      <c r="S19" s="867"/>
      <c r="T19" s="867"/>
      <c r="U19" s="867"/>
      <c r="V19" s="868"/>
      <c r="W19" s="194">
        <f t="shared" si="0"/>
        <v>0</v>
      </c>
      <c r="X19" s="187">
        <f t="shared" si="1"/>
        <v>6</v>
      </c>
      <c r="Y19" s="188">
        <f t="shared" si="2"/>
        <v>3</v>
      </c>
      <c r="Z19" s="189">
        <f t="shared" si="3"/>
        <v>0</v>
      </c>
      <c r="AA19" s="182"/>
      <c r="AB19" s="183">
        <f>IF(ISERROR(COUNTIF($G19:$V19,"=3")/(16-COUNTBLANK('Datos Curso'!$C$21:$C$36))), "",(COUNTIF($G19:$V19,"=3")/(16-COUNTBLANK('Datos Curso'!$C$21:$C$36))))</f>
        <v>0</v>
      </c>
      <c r="AC19" s="184">
        <f>IF(ISERROR(COUNTIF($G19:$V19,"=2")/(16-COUNTBLANK('Datos Curso'!$C$21:$C$36))), "",(COUNTIF($G19:$V19,"=2")/(16-COUNTBLANK('Datos Curso'!$C$21:$C$36))))</f>
        <v>0.66666666666666663</v>
      </c>
      <c r="AD19" s="185">
        <f>IF(ISERROR(COUNTIF($G19:$V19,"=1")/(16-COUNTBLANK('Datos Curso'!$C$21:$C$36))), "",(COUNTIF($G19:$V19,"=1")/(16-COUNTBLANK('Datos Curso'!$C$21:$C$36))))</f>
        <v>0.33333333333333331</v>
      </c>
      <c r="AE19" s="358">
        <f>IF(ISERROR(COUNTIF($G19:$V19,"=0")/(16-COUNTBLANK('Datos Curso'!$C$21:$C$36))), "",(COUNTIF($G19:$V19,"=0")/(16-COUNTBLANK('Datos Curso'!$C$21:$C$36))))</f>
        <v>0</v>
      </c>
      <c r="AF19" s="365">
        <f t="shared" si="4"/>
        <v>1</v>
      </c>
    </row>
    <row r="20" spans="1:32" x14ac:dyDescent="0.25">
      <c r="B20" s="684"/>
      <c r="C20" s="640"/>
      <c r="D20" s="641"/>
      <c r="E20" s="628"/>
      <c r="F20" s="416" t="str">
        <f>Indicadores!E12</f>
        <v xml:space="preserve">Identifica su sexo y el opuesto. </v>
      </c>
      <c r="G20" s="374">
        <v>3</v>
      </c>
      <c r="H20" s="375">
        <v>2</v>
      </c>
      <c r="I20" s="375">
        <v>3</v>
      </c>
      <c r="J20" s="375">
        <v>3</v>
      </c>
      <c r="K20" s="866">
        <v>2</v>
      </c>
      <c r="L20" s="866">
        <v>1</v>
      </c>
      <c r="M20" s="866">
        <v>3</v>
      </c>
      <c r="N20" s="866">
        <v>3</v>
      </c>
      <c r="O20" s="866">
        <v>2</v>
      </c>
      <c r="P20" s="870"/>
      <c r="Q20" s="870"/>
      <c r="R20" s="870"/>
      <c r="S20" s="870"/>
      <c r="T20" s="870"/>
      <c r="U20" s="870"/>
      <c r="V20" s="871"/>
      <c r="W20" s="194">
        <f t="shared" si="0"/>
        <v>5</v>
      </c>
      <c r="X20" s="187">
        <f t="shared" si="1"/>
        <v>3</v>
      </c>
      <c r="Y20" s="188">
        <f t="shared" si="2"/>
        <v>1</v>
      </c>
      <c r="Z20" s="189">
        <f t="shared" si="3"/>
        <v>0</v>
      </c>
      <c r="AA20" s="182"/>
      <c r="AB20" s="190">
        <f>IF(ISERROR(COUNTIF($G20:$V20,"=3")/(16-COUNTBLANK('Datos Curso'!$C$21:$C$36))), "",(COUNTIF($G20:$V20,"=3")/(16-COUNTBLANK('Datos Curso'!$C$21:$C$36))))</f>
        <v>0.55555555555555558</v>
      </c>
      <c r="AC20" s="191">
        <f>IF(ISERROR(COUNTIF($G20:$V20,"=2")/(16-COUNTBLANK('Datos Curso'!$C$21:$C$36))), "",(COUNTIF($G20:$V20,"=2")/(16-COUNTBLANK('Datos Curso'!$C$21:$C$36))))</f>
        <v>0.33333333333333331</v>
      </c>
      <c r="AD20" s="192">
        <f>IF(ISERROR(COUNTIF($G20:$V20,"=1")/(16-COUNTBLANK('Datos Curso'!$C$21:$C$36))), "",(COUNTIF($G20:$V20,"=1")/(16-COUNTBLANK('Datos Curso'!$C$21:$C$36))))</f>
        <v>0.1111111111111111</v>
      </c>
      <c r="AE20" s="359">
        <f>IF(ISERROR(COUNTIF($G20:$V20,"=0")/(16-COUNTBLANK('Datos Curso'!$C$21:$C$36))), "",(COUNTIF($G20:$V20,"=0")/(16-COUNTBLANK('Datos Curso'!$C$21:$C$36))))</f>
        <v>0</v>
      </c>
      <c r="AF20" s="366">
        <f t="shared" si="4"/>
        <v>1</v>
      </c>
    </row>
    <row r="21" spans="1:32" ht="25.5" x14ac:dyDescent="0.25">
      <c r="B21" s="684"/>
      <c r="C21" s="640"/>
      <c r="D21" s="641"/>
      <c r="E21" s="628"/>
      <c r="F21" s="416" t="str">
        <f>Indicadores!E13</f>
        <v>Comenta cuando le resulta bien una actividad o juego.</v>
      </c>
      <c r="G21" s="374">
        <v>3</v>
      </c>
      <c r="H21" s="375">
        <v>3</v>
      </c>
      <c r="I21" s="375">
        <v>3</v>
      </c>
      <c r="J21" s="375">
        <v>3</v>
      </c>
      <c r="K21" s="866">
        <v>2</v>
      </c>
      <c r="L21" s="866">
        <v>2</v>
      </c>
      <c r="M21" s="866">
        <v>3</v>
      </c>
      <c r="N21" s="866">
        <v>3</v>
      </c>
      <c r="O21" s="866">
        <v>2</v>
      </c>
      <c r="P21" s="870"/>
      <c r="Q21" s="870"/>
      <c r="R21" s="870"/>
      <c r="S21" s="870"/>
      <c r="T21" s="870"/>
      <c r="U21" s="870"/>
      <c r="V21" s="871"/>
      <c r="W21" s="194">
        <f t="shared" si="0"/>
        <v>6</v>
      </c>
      <c r="X21" s="187">
        <f t="shared" si="1"/>
        <v>3</v>
      </c>
      <c r="Y21" s="188">
        <f t="shared" si="2"/>
        <v>0</v>
      </c>
      <c r="Z21" s="189">
        <f t="shared" si="3"/>
        <v>0</v>
      </c>
      <c r="AA21" s="182"/>
      <c r="AB21" s="190">
        <f>IF(ISERROR(COUNTIF($G21:$V21,"=3")/(16-COUNTBLANK('Datos Curso'!$C$21:$C$36))), "",(COUNTIF($G21:$V21,"=3")/(16-COUNTBLANK('Datos Curso'!$C$21:$C$36))))</f>
        <v>0.66666666666666663</v>
      </c>
      <c r="AC21" s="191">
        <f>IF(ISERROR(COUNTIF($G21:$V21,"=2")/(16-COUNTBLANK('Datos Curso'!$C$21:$C$36))), "",(COUNTIF($G21:$V21,"=2")/(16-COUNTBLANK('Datos Curso'!$C$21:$C$36))))</f>
        <v>0.33333333333333331</v>
      </c>
      <c r="AD21" s="192">
        <f>IF(ISERROR(COUNTIF($G21:$V21,"=1")/(16-COUNTBLANK('Datos Curso'!$C$21:$C$36))), "",(COUNTIF($G21:$V21,"=1")/(16-COUNTBLANK('Datos Curso'!$C$21:$C$36))))</f>
        <v>0</v>
      </c>
      <c r="AE21" s="359">
        <f>IF(ISERROR(COUNTIF($G21:$V21,"=0")/(16-COUNTBLANK('Datos Curso'!$C$21:$C$36))), "",(COUNTIF($G21:$V21,"=0")/(16-COUNTBLANK('Datos Curso'!$C$21:$C$36))))</f>
        <v>0</v>
      </c>
      <c r="AF21" s="366">
        <f t="shared" si="4"/>
        <v>1</v>
      </c>
    </row>
    <row r="22" spans="1:32" ht="25.5" x14ac:dyDescent="0.25">
      <c r="B22" s="684"/>
      <c r="C22" s="640"/>
      <c r="D22" s="641"/>
      <c r="E22" s="628"/>
      <c r="F22" s="416" t="str">
        <f>Indicadores!E14</f>
        <v>Menciona si está alegre, triste o enojado, cuando se le pregunta.</v>
      </c>
      <c r="G22" s="418">
        <v>3</v>
      </c>
      <c r="H22" s="419">
        <v>3</v>
      </c>
      <c r="I22" s="419">
        <v>3</v>
      </c>
      <c r="J22" s="419">
        <v>3</v>
      </c>
      <c r="K22" s="875">
        <v>2</v>
      </c>
      <c r="L22" s="875">
        <v>1</v>
      </c>
      <c r="M22" s="875">
        <v>3</v>
      </c>
      <c r="N22" s="875">
        <v>3</v>
      </c>
      <c r="O22" s="875">
        <v>2</v>
      </c>
      <c r="P22" s="876"/>
      <c r="Q22" s="876"/>
      <c r="R22" s="876"/>
      <c r="S22" s="876"/>
      <c r="T22" s="876"/>
      <c r="U22" s="876"/>
      <c r="V22" s="877"/>
      <c r="W22" s="194">
        <f t="shared" si="0"/>
        <v>6</v>
      </c>
      <c r="X22" s="187">
        <f t="shared" si="1"/>
        <v>2</v>
      </c>
      <c r="Y22" s="188">
        <f t="shared" si="2"/>
        <v>1</v>
      </c>
      <c r="Z22" s="189">
        <f t="shared" si="3"/>
        <v>0</v>
      </c>
      <c r="AA22" s="182"/>
      <c r="AB22" s="190">
        <f>IF(ISERROR(COUNTIF($G22:$V22,"=3")/(16-COUNTBLANK('Datos Curso'!$C$21:$C$36))), "",(COUNTIF($G22:$V22,"=3")/(16-COUNTBLANK('Datos Curso'!$C$21:$C$36))))</f>
        <v>0.66666666666666663</v>
      </c>
      <c r="AC22" s="191">
        <f>IF(ISERROR(COUNTIF($G22:$V22,"=2")/(16-COUNTBLANK('Datos Curso'!$C$21:$C$36))), "",(COUNTIF($G22:$V22,"=2")/(16-COUNTBLANK('Datos Curso'!$C$21:$C$36))))</f>
        <v>0.22222222222222221</v>
      </c>
      <c r="AD22" s="192">
        <f>IF(ISERROR(COUNTIF($G22:$V22,"=1")/(16-COUNTBLANK('Datos Curso'!$C$21:$C$36))), "",(COUNTIF($G22:$V22,"=1")/(16-COUNTBLANK('Datos Curso'!$C$21:$C$36))))</f>
        <v>0.1111111111111111</v>
      </c>
      <c r="AE22" s="359">
        <f>IF(ISERROR(COUNTIF($G22:$V22,"=0")/(16-COUNTBLANK('Datos Curso'!$C$21:$C$36))), "",(COUNTIF($G22:$V22,"=0")/(16-COUNTBLANK('Datos Curso'!$C$21:$C$36))))</f>
        <v>0</v>
      </c>
      <c r="AF22" s="366">
        <f t="shared" si="4"/>
        <v>1</v>
      </c>
    </row>
    <row r="23" spans="1:32" ht="26.25" thickBot="1" x14ac:dyDescent="0.3">
      <c r="B23" s="684"/>
      <c r="C23" s="640"/>
      <c r="D23" s="641"/>
      <c r="E23" s="629"/>
      <c r="F23" s="415" t="str">
        <f>Indicadores!E15</f>
        <v>Señala expresiones de alegría, enojo, tristeza o miedo, en relatos ilustraciones.</v>
      </c>
      <c r="G23" s="378">
        <v>2</v>
      </c>
      <c r="H23" s="379">
        <v>3</v>
      </c>
      <c r="I23" s="379">
        <v>3</v>
      </c>
      <c r="J23" s="379">
        <v>3</v>
      </c>
      <c r="K23" s="872">
        <v>3</v>
      </c>
      <c r="L23" s="872">
        <v>1</v>
      </c>
      <c r="M23" s="872">
        <v>3</v>
      </c>
      <c r="N23" s="872">
        <v>3</v>
      </c>
      <c r="O23" s="872">
        <v>2</v>
      </c>
      <c r="P23" s="876"/>
      <c r="Q23" s="876"/>
      <c r="R23" s="876"/>
      <c r="S23" s="876"/>
      <c r="T23" s="876"/>
      <c r="U23" s="876"/>
      <c r="V23" s="877"/>
      <c r="W23" s="205">
        <f t="shared" si="0"/>
        <v>6</v>
      </c>
      <c r="X23" s="206">
        <f t="shared" si="1"/>
        <v>2</v>
      </c>
      <c r="Y23" s="207">
        <f t="shared" si="2"/>
        <v>1</v>
      </c>
      <c r="Z23" s="208">
        <f t="shared" si="3"/>
        <v>0</v>
      </c>
      <c r="AA23" s="182"/>
      <c r="AB23" s="199">
        <f>IF(ISERROR(COUNTIF($G23:$V23,"=3")/(16-COUNTBLANK('Datos Curso'!$C$21:$C$36))), "",(COUNTIF($G23:$V23,"=3")/(16-COUNTBLANK('Datos Curso'!$C$21:$C$36))))</f>
        <v>0.66666666666666663</v>
      </c>
      <c r="AC23" s="200">
        <f>IF(ISERROR(COUNTIF($G23:$V23,"=2")/(16-COUNTBLANK('Datos Curso'!$C$21:$C$36))), "",(COUNTIF($G23:$V23,"=2")/(16-COUNTBLANK('Datos Curso'!$C$21:$C$36))))</f>
        <v>0.22222222222222221</v>
      </c>
      <c r="AD23" s="201">
        <f>IF(ISERROR(COUNTIF($G23:$V23,"=1")/(16-COUNTBLANK('Datos Curso'!$C$21:$C$36))), "",(COUNTIF($G23:$V23,"=1")/(16-COUNTBLANK('Datos Curso'!$C$21:$C$36))))</f>
        <v>0.1111111111111111</v>
      </c>
      <c r="AE23" s="360">
        <f>IF(ISERROR(COUNTIF($G23:$V23,"=0")/(16-COUNTBLANK('Datos Curso'!$C$21:$C$36))), "",(COUNTIF($G23:$V23,"=0")/(16-COUNTBLANK('Datos Curso'!$C$21:$C$36))))</f>
        <v>0</v>
      </c>
      <c r="AF23" s="366">
        <f t="shared" si="4"/>
        <v>1</v>
      </c>
    </row>
    <row r="24" spans="1:32" ht="25.5" x14ac:dyDescent="0.25">
      <c r="B24" s="684"/>
      <c r="C24" s="640"/>
      <c r="D24" s="641"/>
      <c r="E24" s="630" t="str">
        <f>Indicadores!D16</f>
        <v>Interacción social, Formación Valórica</v>
      </c>
      <c r="F24" s="307" t="str">
        <f>Indicadores!E16</f>
        <v xml:space="preserve">Participa con otros niños y niñas en juegos grupales respetando algunas reglas sencillas </v>
      </c>
      <c r="G24" s="351">
        <v>3</v>
      </c>
      <c r="H24" s="394">
        <v>3</v>
      </c>
      <c r="I24" s="394">
        <v>3</v>
      </c>
      <c r="J24" s="394">
        <v>3</v>
      </c>
      <c r="K24" s="863">
        <v>3</v>
      </c>
      <c r="L24" s="863">
        <v>3</v>
      </c>
      <c r="M24" s="863">
        <v>2</v>
      </c>
      <c r="N24" s="863">
        <v>3</v>
      </c>
      <c r="O24" s="863">
        <v>3</v>
      </c>
      <c r="P24" s="864"/>
      <c r="Q24" s="864"/>
      <c r="R24" s="864"/>
      <c r="S24" s="864"/>
      <c r="T24" s="864"/>
      <c r="U24" s="864"/>
      <c r="V24" s="865"/>
      <c r="W24" s="209">
        <f t="shared" si="0"/>
        <v>8</v>
      </c>
      <c r="X24" s="179">
        <f t="shared" si="1"/>
        <v>1</v>
      </c>
      <c r="Y24" s="180">
        <f t="shared" si="2"/>
        <v>0</v>
      </c>
      <c r="Z24" s="181">
        <f t="shared" si="3"/>
        <v>0</v>
      </c>
      <c r="AA24" s="182"/>
      <c r="AB24" s="202">
        <f>IF(ISERROR(COUNTIF($G24:$V24,"=3")/(16-COUNTBLANK('Datos Curso'!$C$21:$C$36))), "",(COUNTIF($G24:$V24,"=3")/(16-COUNTBLANK('Datos Curso'!$C$21:$C$36))))</f>
        <v>0.88888888888888884</v>
      </c>
      <c r="AC24" s="203">
        <f>IF(ISERROR(COUNTIF($G24:$V24,"=2")/(16-COUNTBLANK('Datos Curso'!$C$21:$C$36))), "",(COUNTIF($G24:$V24,"=2")/(16-COUNTBLANK('Datos Curso'!$C$21:$C$36))))</f>
        <v>0.1111111111111111</v>
      </c>
      <c r="AD24" s="204">
        <f>IF(ISERROR(COUNTIF($G24:$V24,"=1")/(16-COUNTBLANK('Datos Curso'!$C$21:$C$36))), "",(COUNTIF($G24:$V24,"=1")/(16-COUNTBLANK('Datos Curso'!$C$21:$C$36))))</f>
        <v>0</v>
      </c>
      <c r="AE24" s="361">
        <f>IF(ISERROR(COUNTIF($G24:$V24,"=0")/(16-COUNTBLANK('Datos Curso'!$C$21:$C$36))), "",(COUNTIF($G24:$V24,"=0")/(16-COUNTBLANK('Datos Curso'!$C$21:$C$36))))</f>
        <v>0</v>
      </c>
      <c r="AF24" s="366">
        <f t="shared" si="4"/>
        <v>1</v>
      </c>
    </row>
    <row r="25" spans="1:32" ht="25.5" x14ac:dyDescent="0.25">
      <c r="B25" s="684"/>
      <c r="C25" s="640"/>
      <c r="D25" s="641"/>
      <c r="E25" s="631"/>
      <c r="F25" s="416" t="str">
        <f>Indicadores!E17</f>
        <v>Representa en sus juegos actividades sociales y  cotidianas que realiza con su familia.</v>
      </c>
      <c r="G25" s="352">
        <v>1</v>
      </c>
      <c r="H25" s="395">
        <v>1</v>
      </c>
      <c r="I25" s="395">
        <v>1</v>
      </c>
      <c r="J25" s="395">
        <v>2</v>
      </c>
      <c r="K25" s="869">
        <v>2</v>
      </c>
      <c r="L25" s="869">
        <v>3</v>
      </c>
      <c r="M25" s="869">
        <v>3</v>
      </c>
      <c r="N25" s="869">
        <v>2</v>
      </c>
      <c r="O25" s="869">
        <v>3</v>
      </c>
      <c r="P25" s="870"/>
      <c r="Q25" s="870"/>
      <c r="R25" s="870"/>
      <c r="S25" s="870"/>
      <c r="T25" s="870"/>
      <c r="U25" s="870"/>
      <c r="V25" s="871"/>
      <c r="W25" s="194">
        <f t="shared" si="0"/>
        <v>3</v>
      </c>
      <c r="X25" s="187">
        <f t="shared" si="1"/>
        <v>3</v>
      </c>
      <c r="Y25" s="188">
        <f t="shared" si="2"/>
        <v>3</v>
      </c>
      <c r="Z25" s="189">
        <f t="shared" si="3"/>
        <v>0</v>
      </c>
      <c r="AA25" s="182"/>
      <c r="AB25" s="190">
        <f>IF(ISERROR(COUNTIF($G25:$V25,"=3")/(16-COUNTBLANK('Datos Curso'!$C$21:$C$36))), "",(COUNTIF($G25:$V25,"=3")/(16-COUNTBLANK('Datos Curso'!$C$21:$C$36))))</f>
        <v>0.33333333333333331</v>
      </c>
      <c r="AC25" s="191">
        <f>IF(ISERROR(COUNTIF($G25:$V25,"=2")/(16-COUNTBLANK('Datos Curso'!$C$21:$C$36))), "",(COUNTIF($G25:$V25,"=2")/(16-COUNTBLANK('Datos Curso'!$C$21:$C$36))))</f>
        <v>0.33333333333333331</v>
      </c>
      <c r="AD25" s="192">
        <f>IF(ISERROR(COUNTIF($G25:$V25,"=1")/(16-COUNTBLANK('Datos Curso'!$C$21:$C$36))), "",(COUNTIF($G25:$V25,"=1")/(16-COUNTBLANK('Datos Curso'!$C$21:$C$36))))</f>
        <v>0.33333333333333331</v>
      </c>
      <c r="AE25" s="359">
        <f>IF(ISERROR(COUNTIF($G25:$V25,"=0")/(16-COUNTBLANK('Datos Curso'!$C$21:$C$36))), "",(COUNTIF($G25:$V25,"=0")/(16-COUNTBLANK('Datos Curso'!$C$21:$C$36))))</f>
        <v>0</v>
      </c>
      <c r="AF25" s="366">
        <f t="shared" si="4"/>
        <v>1</v>
      </c>
    </row>
    <row r="26" spans="1:32" ht="25.5" x14ac:dyDescent="0.25">
      <c r="B26" s="684"/>
      <c r="C26" s="640"/>
      <c r="D26" s="641"/>
      <c r="E26" s="631"/>
      <c r="F26" s="416" t="str">
        <f>Indicadores!E18</f>
        <v>Menciona algunas normas grupales cuando se le pregunta</v>
      </c>
      <c r="G26" s="352">
        <v>3</v>
      </c>
      <c r="H26" s="395">
        <v>3</v>
      </c>
      <c r="I26" s="395">
        <v>3</v>
      </c>
      <c r="J26" s="395">
        <v>2</v>
      </c>
      <c r="K26" s="869">
        <v>3</v>
      </c>
      <c r="L26" s="869">
        <v>2</v>
      </c>
      <c r="M26" s="869">
        <v>2</v>
      </c>
      <c r="N26" s="869">
        <v>2</v>
      </c>
      <c r="O26" s="869">
        <v>1</v>
      </c>
      <c r="P26" s="870"/>
      <c r="Q26" s="870"/>
      <c r="R26" s="870"/>
      <c r="S26" s="870"/>
      <c r="T26" s="870"/>
      <c r="U26" s="870"/>
      <c r="V26" s="871"/>
      <c r="W26" s="194">
        <f t="shared" si="0"/>
        <v>4</v>
      </c>
      <c r="X26" s="187">
        <f t="shared" si="1"/>
        <v>4</v>
      </c>
      <c r="Y26" s="188">
        <f t="shared" si="2"/>
        <v>1</v>
      </c>
      <c r="Z26" s="189">
        <f t="shared" si="3"/>
        <v>0</v>
      </c>
      <c r="AA26" s="182"/>
      <c r="AB26" s="190">
        <f>IF(ISERROR(COUNTIF($G26:$V26,"=3")/(16-COUNTBLANK('Datos Curso'!$C$21:$C$36))), "",(COUNTIF($G26:$V26,"=3")/(16-COUNTBLANK('Datos Curso'!$C$21:$C$36))))</f>
        <v>0.44444444444444442</v>
      </c>
      <c r="AC26" s="191">
        <f>IF(ISERROR(COUNTIF($G26:$V26,"=2")/(16-COUNTBLANK('Datos Curso'!$C$21:$C$36))), "",(COUNTIF($G26:$V26,"=2")/(16-COUNTBLANK('Datos Curso'!$C$21:$C$36))))</f>
        <v>0.44444444444444442</v>
      </c>
      <c r="AD26" s="192">
        <f>IF(ISERROR(COUNTIF($G26:$V26,"=1")/(16-COUNTBLANK('Datos Curso'!$C$21:$C$36))), "",(COUNTIF($G26:$V26,"=1")/(16-COUNTBLANK('Datos Curso'!$C$21:$C$36))))</f>
        <v>0.1111111111111111</v>
      </c>
      <c r="AE26" s="359">
        <f>IF(ISERROR(COUNTIF($G26:$V26,"=0")/(16-COUNTBLANK('Datos Curso'!$C$21:$C$36))), "",(COUNTIF($G26:$V26,"=0")/(16-COUNTBLANK('Datos Curso'!$C$21:$C$36))))</f>
        <v>0</v>
      </c>
      <c r="AF26" s="366">
        <f t="shared" si="4"/>
        <v>1</v>
      </c>
    </row>
    <row r="27" spans="1:32" ht="29.25" customHeight="1" thickBot="1" x14ac:dyDescent="0.3">
      <c r="B27" s="685"/>
      <c r="C27" s="642"/>
      <c r="D27" s="643"/>
      <c r="E27" s="632"/>
      <c r="F27" s="415" t="str">
        <f>Indicadores!E19</f>
        <v>Identifica algunos aspectos  culturales de su país como color de piel, dialecto, vestimenta, bailes</v>
      </c>
      <c r="G27" s="353">
        <v>3</v>
      </c>
      <c r="H27" s="396">
        <v>3</v>
      </c>
      <c r="I27" s="396">
        <v>3</v>
      </c>
      <c r="J27" s="396">
        <v>3</v>
      </c>
      <c r="K27" s="872">
        <v>2</v>
      </c>
      <c r="L27" s="872">
        <v>2</v>
      </c>
      <c r="M27" s="872">
        <v>3</v>
      </c>
      <c r="N27" s="872">
        <v>3</v>
      </c>
      <c r="O27" s="872">
        <v>3</v>
      </c>
      <c r="P27" s="873"/>
      <c r="Q27" s="873"/>
      <c r="R27" s="873"/>
      <c r="S27" s="873"/>
      <c r="T27" s="873"/>
      <c r="U27" s="873"/>
      <c r="V27" s="874"/>
      <c r="W27" s="195">
        <f t="shared" si="0"/>
        <v>7</v>
      </c>
      <c r="X27" s="196">
        <f t="shared" si="1"/>
        <v>2</v>
      </c>
      <c r="Y27" s="197">
        <f t="shared" si="2"/>
        <v>0</v>
      </c>
      <c r="Z27" s="198">
        <f t="shared" si="3"/>
        <v>0</v>
      </c>
      <c r="AA27" s="182"/>
      <c r="AB27" s="199">
        <f>IF(ISERROR(COUNTIF($G27:$V27,"=3")/(16-COUNTBLANK('Datos Curso'!$C$21:$C$36))), "",(COUNTIF($G27:$V27,"=3")/(16-COUNTBLANK('Datos Curso'!$C$21:$C$36))))</f>
        <v>0.77777777777777779</v>
      </c>
      <c r="AC27" s="200">
        <f>IF(ISERROR(COUNTIF($G27:$V27,"=2")/(16-COUNTBLANK('Datos Curso'!$C$21:$C$36))), "",(COUNTIF($G27:$V27,"=2")/(16-COUNTBLANK('Datos Curso'!$C$21:$C$36))))</f>
        <v>0.22222222222222221</v>
      </c>
      <c r="AD27" s="201">
        <f>IF(ISERROR(COUNTIF($G27:$V27,"=1")/(16-COUNTBLANK('Datos Curso'!$C$21:$C$36))), "",(COUNTIF($G27:$V27,"=1")/(16-COUNTBLANK('Datos Curso'!$C$21:$C$36))))</f>
        <v>0</v>
      </c>
      <c r="AE27" s="360">
        <f>IF(ISERROR(COUNTIF($G27:$V27,"=0")/(16-COUNTBLANK('Datos Curso'!$C$21:$C$36))), "",(COUNTIF($G27:$V27,"=0")/(16-COUNTBLANK('Datos Curso'!$C$21:$C$36))))</f>
        <v>0</v>
      </c>
      <c r="AF27" s="367">
        <f t="shared" si="4"/>
        <v>1</v>
      </c>
    </row>
    <row r="28" spans="1:32" ht="13.5" customHeight="1" thickBot="1" x14ac:dyDescent="0.3">
      <c r="A28" s="182"/>
      <c r="B28" s="210"/>
      <c r="C28" s="210"/>
      <c r="D28" s="210"/>
      <c r="E28" s="211"/>
      <c r="F28" s="212"/>
      <c r="G28" s="397"/>
      <c r="H28" s="397"/>
      <c r="I28" s="397"/>
      <c r="J28" s="397"/>
      <c r="K28" s="878"/>
      <c r="L28" s="878"/>
      <c r="M28" s="878"/>
      <c r="N28" s="878"/>
      <c r="O28" s="878"/>
      <c r="P28" s="878"/>
      <c r="Q28" s="878"/>
      <c r="R28" s="878"/>
      <c r="S28" s="878"/>
      <c r="T28" s="878"/>
      <c r="U28" s="878"/>
      <c r="V28" s="879"/>
      <c r="W28" s="213"/>
      <c r="X28" s="213"/>
      <c r="Y28" s="213"/>
      <c r="Z28" s="213"/>
      <c r="AA28" s="214"/>
      <c r="AB28" s="215"/>
      <c r="AC28" s="215"/>
      <c r="AD28" s="215"/>
      <c r="AE28" s="215"/>
      <c r="AF28" s="214"/>
    </row>
    <row r="29" spans="1:32" ht="25.5" x14ac:dyDescent="0.25">
      <c r="B29" s="612" t="str">
        <f>Indicadores!B21</f>
        <v>Comunicación</v>
      </c>
      <c r="C29" s="668" t="str">
        <f>Indicadores!C21</f>
        <v>Lenguaje verbal</v>
      </c>
      <c r="D29" s="669"/>
      <c r="E29" s="658" t="str">
        <f>Indicadores!D21</f>
        <v>Comunicación oral e Iniciación a la lectura</v>
      </c>
      <c r="F29" s="309" t="str">
        <f>Indicadores!E21</f>
        <v>Se expresa oralmente con oraciones simples (sustantivo, verbo y adjetivo).</v>
      </c>
      <c r="G29" s="372">
        <v>3</v>
      </c>
      <c r="H29" s="373">
        <v>2</v>
      </c>
      <c r="I29" s="373">
        <v>3</v>
      </c>
      <c r="J29" s="373">
        <v>2</v>
      </c>
      <c r="K29" s="863">
        <v>1</v>
      </c>
      <c r="L29" s="863">
        <v>2</v>
      </c>
      <c r="M29" s="863">
        <v>3</v>
      </c>
      <c r="N29" s="863">
        <v>2</v>
      </c>
      <c r="O29" s="863">
        <v>2</v>
      </c>
      <c r="P29" s="864"/>
      <c r="Q29" s="864"/>
      <c r="R29" s="864"/>
      <c r="S29" s="864"/>
      <c r="T29" s="864"/>
      <c r="U29" s="864"/>
      <c r="V29" s="880"/>
      <c r="W29" s="178">
        <f t="shared" si="0"/>
        <v>3</v>
      </c>
      <c r="X29" s="179">
        <f t="shared" si="1"/>
        <v>5</v>
      </c>
      <c r="Y29" s="216">
        <f t="shared" si="2"/>
        <v>1</v>
      </c>
      <c r="Z29" s="181">
        <f t="shared" si="3"/>
        <v>0</v>
      </c>
      <c r="AB29" s="183">
        <f>IF(ISERROR(COUNTIF($G29:$V29,"=3")/(16-COUNTBLANK('Datos Curso'!$C$21:$C$36))), "",(COUNTIF($G29:$V29,"=3")/(16-COUNTBLANK('Datos Curso'!$C$21:$C$36))))</f>
        <v>0.33333333333333331</v>
      </c>
      <c r="AC29" s="184">
        <f>IF(ISERROR(COUNTIF($G29:$V29,"=2")/(16-COUNTBLANK('Datos Curso'!$C$21:$C$36))), "",(COUNTIF($G29:$V29,"=2")/(16-COUNTBLANK('Datos Curso'!$C$21:$C$36))))</f>
        <v>0.55555555555555558</v>
      </c>
      <c r="AD29" s="185">
        <f>IF(ISERROR(COUNTIF($G29:$V29,"=1")/(16-COUNTBLANK('Datos Curso'!$C$21:$C$36))), "",(COUNTIF($G29:$V29,"=1")/(16-COUNTBLANK('Datos Curso'!$C$21:$C$36))))</f>
        <v>0.1111111111111111</v>
      </c>
      <c r="AE29" s="358">
        <f>IF(ISERROR(COUNTIF($G29:$V29,"=0")/(16-COUNTBLANK('Datos Curso'!$C$21:$C$36))), "",(COUNTIF($G29:$V29,"=0")/(16-COUNTBLANK('Datos Curso'!$C$21:$C$36))))</f>
        <v>0</v>
      </c>
      <c r="AF29" s="365">
        <f t="shared" si="4"/>
        <v>1</v>
      </c>
    </row>
    <row r="30" spans="1:32" ht="25.5" x14ac:dyDescent="0.25">
      <c r="B30" s="613"/>
      <c r="C30" s="670"/>
      <c r="D30" s="671"/>
      <c r="E30" s="659"/>
      <c r="F30" s="310" t="str">
        <f>Indicadores!E22</f>
        <v>Responde preguntas simples respecto de objetos o personas.</v>
      </c>
      <c r="G30" s="376">
        <v>3</v>
      </c>
      <c r="H30" s="377">
        <v>2</v>
      </c>
      <c r="I30" s="377">
        <v>3</v>
      </c>
      <c r="J30" s="377">
        <v>2</v>
      </c>
      <c r="K30" s="869">
        <v>1</v>
      </c>
      <c r="L30" s="869">
        <v>2</v>
      </c>
      <c r="M30" s="869">
        <v>1</v>
      </c>
      <c r="N30" s="869">
        <v>2</v>
      </c>
      <c r="O30" s="869">
        <v>3</v>
      </c>
      <c r="P30" s="870"/>
      <c r="Q30" s="870"/>
      <c r="R30" s="870"/>
      <c r="S30" s="870"/>
      <c r="T30" s="870"/>
      <c r="U30" s="870"/>
      <c r="V30" s="881"/>
      <c r="W30" s="186">
        <f t="shared" si="0"/>
        <v>3</v>
      </c>
      <c r="X30" s="217">
        <f t="shared" si="1"/>
        <v>4</v>
      </c>
      <c r="Y30" s="218">
        <f t="shared" si="2"/>
        <v>2</v>
      </c>
      <c r="Z30" s="219">
        <f t="shared" si="3"/>
        <v>0</v>
      </c>
      <c r="AB30" s="190">
        <f>IF(ISERROR(COUNTIF($G30:$V30,"=3")/(16-COUNTBLANK('Datos Curso'!$C$21:$C$36))), "",(COUNTIF($G30:$V30,"=3")/(16-COUNTBLANK('Datos Curso'!$C$21:$C$36))))</f>
        <v>0.33333333333333331</v>
      </c>
      <c r="AC30" s="191">
        <f>IF(ISERROR(COUNTIF($G30:$V30,"=2")/(16-COUNTBLANK('Datos Curso'!$C$21:$C$36))), "",(COUNTIF($G30:$V30,"=2")/(16-COUNTBLANK('Datos Curso'!$C$21:$C$36))))</f>
        <v>0.44444444444444442</v>
      </c>
      <c r="AD30" s="192">
        <f>IF(ISERROR(COUNTIF($G30:$V30,"=1")/(16-COUNTBLANK('Datos Curso'!$C$21:$C$36))), "",(COUNTIF($G30:$V30,"=1")/(16-COUNTBLANK('Datos Curso'!$C$21:$C$36))))</f>
        <v>0.22222222222222221</v>
      </c>
      <c r="AE30" s="359">
        <f>IF(ISERROR(COUNTIF($G30:$V30,"=0")/(16-COUNTBLANK('Datos Curso'!$C$21:$C$36))), "",(COUNTIF($G30:$V30,"=0")/(16-COUNTBLANK('Datos Curso'!$C$21:$C$36))))</f>
        <v>0</v>
      </c>
      <c r="AF30" s="366">
        <f t="shared" si="4"/>
        <v>0.99999999999999989</v>
      </c>
    </row>
    <row r="31" spans="1:32" ht="25.5" x14ac:dyDescent="0.25">
      <c r="B31" s="613"/>
      <c r="C31" s="670"/>
      <c r="D31" s="671"/>
      <c r="E31" s="659"/>
      <c r="F31" s="310" t="str">
        <f>Indicadores!E23</f>
        <v>Comenta lo que le gustó o no nombrando elementos de un mensaje.</v>
      </c>
      <c r="G31" s="376">
        <v>3</v>
      </c>
      <c r="H31" s="377">
        <v>2</v>
      </c>
      <c r="I31" s="377">
        <v>2</v>
      </c>
      <c r="J31" s="377">
        <v>3</v>
      </c>
      <c r="K31" s="869">
        <v>2</v>
      </c>
      <c r="L31" s="869">
        <v>2</v>
      </c>
      <c r="M31" s="869">
        <v>1</v>
      </c>
      <c r="N31" s="869">
        <v>2</v>
      </c>
      <c r="O31" s="869">
        <v>3</v>
      </c>
      <c r="P31" s="870"/>
      <c r="Q31" s="870"/>
      <c r="R31" s="870"/>
      <c r="S31" s="870"/>
      <c r="T31" s="870"/>
      <c r="U31" s="870"/>
      <c r="V31" s="881"/>
      <c r="W31" s="186">
        <f t="shared" si="0"/>
        <v>3</v>
      </c>
      <c r="X31" s="217">
        <f t="shared" si="1"/>
        <v>5</v>
      </c>
      <c r="Y31" s="218">
        <f t="shared" si="2"/>
        <v>1</v>
      </c>
      <c r="Z31" s="219">
        <f t="shared" si="3"/>
        <v>0</v>
      </c>
      <c r="AB31" s="190">
        <f>IF(ISERROR(COUNTIF($G31:$V31,"=3")/(16-COUNTBLANK('Datos Curso'!$C$21:$C$36))), "",(COUNTIF($G31:$V31,"=3")/(16-COUNTBLANK('Datos Curso'!$C$21:$C$36))))</f>
        <v>0.33333333333333331</v>
      </c>
      <c r="AC31" s="191">
        <f>IF(ISERROR(COUNTIF($G31:$V31,"=2")/(16-COUNTBLANK('Datos Curso'!$C$21:$C$36))), "",(COUNTIF($G31:$V31,"=2")/(16-COUNTBLANK('Datos Curso'!$C$21:$C$36))))</f>
        <v>0.55555555555555558</v>
      </c>
      <c r="AD31" s="192">
        <f>IF(ISERROR(COUNTIF($G31:$V31,"=1")/(16-COUNTBLANK('Datos Curso'!$C$21:$C$36))), "",(COUNTIF($G31:$V31,"=1")/(16-COUNTBLANK('Datos Curso'!$C$21:$C$36))))</f>
        <v>0.1111111111111111</v>
      </c>
      <c r="AE31" s="359">
        <f>IF(ISERROR(COUNTIF($G31:$V31,"=0")/(16-COUNTBLANK('Datos Curso'!$C$21:$C$36))), "",(COUNTIF($G31:$V31,"=0")/(16-COUNTBLANK('Datos Curso'!$C$21:$C$36))))</f>
        <v>0</v>
      </c>
      <c r="AF31" s="366">
        <f t="shared" si="4"/>
        <v>1</v>
      </c>
    </row>
    <row r="32" spans="1:32" ht="25.5" x14ac:dyDescent="0.25">
      <c r="B32" s="613"/>
      <c r="C32" s="670"/>
      <c r="D32" s="671"/>
      <c r="E32" s="659"/>
      <c r="F32" s="310" t="str">
        <f>Indicadores!E24</f>
        <v>Formula preguntas referidas a un mensaje, con mediación del adulto.</v>
      </c>
      <c r="G32" s="376">
        <v>3</v>
      </c>
      <c r="H32" s="377">
        <v>3</v>
      </c>
      <c r="I32" s="377">
        <v>3</v>
      </c>
      <c r="J32" s="377">
        <v>2</v>
      </c>
      <c r="K32" s="869">
        <v>2</v>
      </c>
      <c r="L32" s="869">
        <v>1</v>
      </c>
      <c r="M32" s="869">
        <v>2</v>
      </c>
      <c r="N32" s="869">
        <v>2</v>
      </c>
      <c r="O32" s="869">
        <v>3</v>
      </c>
      <c r="P32" s="870"/>
      <c r="Q32" s="870"/>
      <c r="R32" s="870"/>
      <c r="S32" s="870"/>
      <c r="T32" s="870"/>
      <c r="U32" s="870"/>
      <c r="V32" s="881"/>
      <c r="W32" s="186">
        <f t="shared" si="0"/>
        <v>4</v>
      </c>
      <c r="X32" s="217">
        <f t="shared" si="1"/>
        <v>4</v>
      </c>
      <c r="Y32" s="218">
        <f t="shared" si="2"/>
        <v>1</v>
      </c>
      <c r="Z32" s="219">
        <f t="shared" si="3"/>
        <v>0</v>
      </c>
      <c r="AB32" s="190">
        <f>IF(ISERROR(COUNTIF($G32:$V32,"=3")/(16-COUNTBLANK('Datos Curso'!$C$21:$C$36))), "",(COUNTIF($G32:$V32,"=3")/(16-COUNTBLANK('Datos Curso'!$C$21:$C$36))))</f>
        <v>0.44444444444444442</v>
      </c>
      <c r="AC32" s="191">
        <f>IF(ISERROR(COUNTIF($G32:$V32,"=2")/(16-COUNTBLANK('Datos Curso'!$C$21:$C$36))), "",(COUNTIF($G32:$V32,"=2")/(16-COUNTBLANK('Datos Curso'!$C$21:$C$36))))</f>
        <v>0.44444444444444442</v>
      </c>
      <c r="AD32" s="192">
        <f>IF(ISERROR(COUNTIF($G32:$V32,"=1")/(16-COUNTBLANK('Datos Curso'!$C$21:$C$36))), "",(COUNTIF($G32:$V32,"=1")/(16-COUNTBLANK('Datos Curso'!$C$21:$C$36))))</f>
        <v>0.1111111111111111</v>
      </c>
      <c r="AE32" s="359">
        <f>IF(ISERROR(COUNTIF($G32:$V32,"=0")/(16-COUNTBLANK('Datos Curso'!$C$21:$C$36))), "",(COUNTIF($G32:$V32,"=0")/(16-COUNTBLANK('Datos Curso'!$C$21:$C$36))))</f>
        <v>0</v>
      </c>
      <c r="AF32" s="366">
        <f t="shared" si="4"/>
        <v>1</v>
      </c>
    </row>
    <row r="33" spans="2:32" ht="25.5" x14ac:dyDescent="0.25">
      <c r="B33" s="613"/>
      <c r="C33" s="670"/>
      <c r="D33" s="671"/>
      <c r="E33" s="659"/>
      <c r="F33" s="311" t="str">
        <f>Indicadores!E25</f>
        <v>Describe experiencias personales o a partir de imágenes con mediación del adulto.</v>
      </c>
      <c r="G33" s="376">
        <v>1</v>
      </c>
      <c r="H33" s="377">
        <v>1</v>
      </c>
      <c r="I33" s="377">
        <v>1</v>
      </c>
      <c r="J33" s="377">
        <v>1</v>
      </c>
      <c r="K33" s="869">
        <v>1</v>
      </c>
      <c r="L33" s="869">
        <v>1</v>
      </c>
      <c r="M33" s="869">
        <v>1</v>
      </c>
      <c r="N33" s="869">
        <v>1</v>
      </c>
      <c r="O33" s="869">
        <v>1</v>
      </c>
      <c r="P33" s="870"/>
      <c r="Q33" s="870"/>
      <c r="R33" s="870"/>
      <c r="S33" s="870"/>
      <c r="T33" s="870"/>
      <c r="U33" s="870"/>
      <c r="V33" s="881"/>
      <c r="W33" s="186">
        <f t="shared" si="0"/>
        <v>0</v>
      </c>
      <c r="X33" s="217">
        <f t="shared" si="1"/>
        <v>0</v>
      </c>
      <c r="Y33" s="218">
        <f t="shared" si="2"/>
        <v>9</v>
      </c>
      <c r="Z33" s="219">
        <f t="shared" si="3"/>
        <v>0</v>
      </c>
      <c r="AB33" s="190">
        <f>IF(ISERROR(COUNTIF($G33:$V33,"=3")/(16-COUNTBLANK('Datos Curso'!$C$21:$C$36))), "",(COUNTIF($G33:$V33,"=3")/(16-COUNTBLANK('Datos Curso'!$C$21:$C$36))))</f>
        <v>0</v>
      </c>
      <c r="AC33" s="191">
        <f>IF(ISERROR(COUNTIF($G33:$V33,"=2")/(16-COUNTBLANK('Datos Curso'!$C$21:$C$36))), "",(COUNTIF($G33:$V33,"=2")/(16-COUNTBLANK('Datos Curso'!$C$21:$C$36))))</f>
        <v>0</v>
      </c>
      <c r="AD33" s="192">
        <f>IF(ISERROR(COUNTIF($G33:$V33,"=1")/(16-COUNTBLANK('Datos Curso'!$C$21:$C$36))), "",(COUNTIF($G33:$V33,"=1")/(16-COUNTBLANK('Datos Curso'!$C$21:$C$36))))</f>
        <v>1</v>
      </c>
      <c r="AE33" s="359">
        <f>IF(ISERROR(COUNTIF($G33:$V33,"=0")/(16-COUNTBLANK('Datos Curso'!$C$21:$C$36))), "",(COUNTIF($G33:$V33,"=0")/(16-COUNTBLANK('Datos Curso'!$C$21:$C$36))))</f>
        <v>0</v>
      </c>
      <c r="AF33" s="366">
        <f t="shared" si="4"/>
        <v>1</v>
      </c>
    </row>
    <row r="34" spans="2:32" x14ac:dyDescent="0.25">
      <c r="B34" s="613"/>
      <c r="C34" s="670"/>
      <c r="D34" s="671"/>
      <c r="E34" s="659"/>
      <c r="F34" s="310" t="str">
        <f>Indicadores!E26</f>
        <v>Separa las sílabas de una palabra</v>
      </c>
      <c r="G34" s="376">
        <v>3</v>
      </c>
      <c r="H34" s="377">
        <v>3</v>
      </c>
      <c r="I34" s="377">
        <v>3</v>
      </c>
      <c r="J34" s="377">
        <v>2</v>
      </c>
      <c r="K34" s="869">
        <v>3</v>
      </c>
      <c r="L34" s="869">
        <v>2</v>
      </c>
      <c r="M34" s="869">
        <v>3</v>
      </c>
      <c r="N34" s="869">
        <v>2</v>
      </c>
      <c r="O34" s="869">
        <v>2</v>
      </c>
      <c r="P34" s="870"/>
      <c r="Q34" s="870"/>
      <c r="R34" s="870"/>
      <c r="S34" s="870"/>
      <c r="T34" s="870"/>
      <c r="U34" s="870"/>
      <c r="V34" s="881"/>
      <c r="W34" s="186">
        <f t="shared" si="0"/>
        <v>5</v>
      </c>
      <c r="X34" s="217">
        <f t="shared" si="1"/>
        <v>4</v>
      </c>
      <c r="Y34" s="218">
        <f t="shared" si="2"/>
        <v>0</v>
      </c>
      <c r="Z34" s="219">
        <f t="shared" si="3"/>
        <v>0</v>
      </c>
      <c r="AB34" s="190">
        <f>IF(ISERROR(COUNTIF($G34:$V34,"=3")/(16-COUNTBLANK('Datos Curso'!$C$21:$C$36))), "",(COUNTIF($G34:$V34,"=3")/(16-COUNTBLANK('Datos Curso'!$C$21:$C$36))))</f>
        <v>0.55555555555555558</v>
      </c>
      <c r="AC34" s="191">
        <f>IF(ISERROR(COUNTIF($G34:$V34,"=2")/(16-COUNTBLANK('Datos Curso'!$C$21:$C$36))), "",(COUNTIF($G34:$V34,"=2")/(16-COUNTBLANK('Datos Curso'!$C$21:$C$36))))</f>
        <v>0.44444444444444442</v>
      </c>
      <c r="AD34" s="192">
        <f>IF(ISERROR(COUNTIF($G34:$V34,"=1")/(16-COUNTBLANK('Datos Curso'!$C$21:$C$36))), "",(COUNTIF($G34:$V34,"=1")/(16-COUNTBLANK('Datos Curso'!$C$21:$C$36))))</f>
        <v>0</v>
      </c>
      <c r="AE34" s="359">
        <f>IF(ISERROR(COUNTIF($G34:$V34,"=0")/(16-COUNTBLANK('Datos Curso'!$C$21:$C$36))), "",(COUNTIF($G34:$V34,"=0")/(16-COUNTBLANK('Datos Curso'!$C$21:$C$36))))</f>
        <v>0</v>
      </c>
      <c r="AF34" s="366">
        <f t="shared" si="4"/>
        <v>1</v>
      </c>
    </row>
    <row r="35" spans="2:32" x14ac:dyDescent="0.25">
      <c r="B35" s="613"/>
      <c r="C35" s="670"/>
      <c r="D35" s="671"/>
      <c r="E35" s="659"/>
      <c r="F35" s="310" t="str">
        <f>Indicadores!E27</f>
        <v>Identifica su nombre escrito.</v>
      </c>
      <c r="G35" s="376">
        <v>2</v>
      </c>
      <c r="H35" s="377">
        <v>2</v>
      </c>
      <c r="I35" s="377">
        <v>2</v>
      </c>
      <c r="J35" s="377">
        <v>2</v>
      </c>
      <c r="K35" s="869">
        <v>2</v>
      </c>
      <c r="L35" s="869">
        <v>1</v>
      </c>
      <c r="M35" s="869">
        <v>2</v>
      </c>
      <c r="N35" s="869">
        <v>2</v>
      </c>
      <c r="O35" s="869">
        <v>1</v>
      </c>
      <c r="P35" s="870"/>
      <c r="Q35" s="870"/>
      <c r="R35" s="870"/>
      <c r="S35" s="870"/>
      <c r="T35" s="870"/>
      <c r="U35" s="870"/>
      <c r="V35" s="881"/>
      <c r="W35" s="186">
        <f t="shared" si="0"/>
        <v>0</v>
      </c>
      <c r="X35" s="217">
        <f t="shared" si="1"/>
        <v>7</v>
      </c>
      <c r="Y35" s="218">
        <f t="shared" si="2"/>
        <v>2</v>
      </c>
      <c r="Z35" s="219">
        <f t="shared" si="3"/>
        <v>0</v>
      </c>
      <c r="AB35" s="190">
        <f>IF(ISERROR(COUNTIF($G35:$V35,"=3")/(16-COUNTBLANK('Datos Curso'!$C$21:$C$36))), "",(COUNTIF($G35:$V35,"=3")/(16-COUNTBLANK('Datos Curso'!$C$21:$C$36))))</f>
        <v>0</v>
      </c>
      <c r="AC35" s="191">
        <f>IF(ISERROR(COUNTIF($G35:$V35,"=2")/(16-COUNTBLANK('Datos Curso'!$C$21:$C$36))), "",(COUNTIF($G35:$V35,"=2")/(16-COUNTBLANK('Datos Curso'!$C$21:$C$36))))</f>
        <v>0.77777777777777779</v>
      </c>
      <c r="AD35" s="192">
        <f>IF(ISERROR(COUNTIF($G35:$V35,"=1")/(16-COUNTBLANK('Datos Curso'!$C$21:$C$36))), "",(COUNTIF($G35:$V35,"=1")/(16-COUNTBLANK('Datos Curso'!$C$21:$C$36))))</f>
        <v>0.22222222222222221</v>
      </c>
      <c r="AE35" s="359">
        <f>IF(ISERROR(COUNTIF($G35:$V35,"=0")/(16-COUNTBLANK('Datos Curso'!$C$21:$C$36))), "",(COUNTIF($G35:$V35,"=0")/(16-COUNTBLANK('Datos Curso'!$C$21:$C$36))))</f>
        <v>0</v>
      </c>
      <c r="AF35" s="366">
        <f t="shared" si="4"/>
        <v>1</v>
      </c>
    </row>
    <row r="36" spans="2:32" ht="25.5" x14ac:dyDescent="0.25">
      <c r="B36" s="613"/>
      <c r="C36" s="670"/>
      <c r="D36" s="671"/>
      <c r="E36" s="659"/>
      <c r="F36" s="310" t="str">
        <f>Indicadores!E28</f>
        <v>Nombra el producto o empresa que representa un logo.</v>
      </c>
      <c r="G36" s="376">
        <v>3</v>
      </c>
      <c r="H36" s="377">
        <v>3</v>
      </c>
      <c r="I36" s="377">
        <v>2</v>
      </c>
      <c r="J36" s="377">
        <v>3</v>
      </c>
      <c r="K36" s="869">
        <v>2</v>
      </c>
      <c r="L36" s="869">
        <v>1</v>
      </c>
      <c r="M36" s="869">
        <v>2</v>
      </c>
      <c r="N36" s="869">
        <v>3</v>
      </c>
      <c r="O36" s="869">
        <v>2</v>
      </c>
      <c r="P36" s="870"/>
      <c r="Q36" s="870"/>
      <c r="R36" s="870"/>
      <c r="S36" s="870"/>
      <c r="T36" s="870"/>
      <c r="U36" s="870"/>
      <c r="V36" s="881"/>
      <c r="W36" s="186">
        <f t="shared" si="0"/>
        <v>4</v>
      </c>
      <c r="X36" s="217">
        <f t="shared" si="1"/>
        <v>4</v>
      </c>
      <c r="Y36" s="218">
        <f t="shared" si="2"/>
        <v>1</v>
      </c>
      <c r="Z36" s="219">
        <f t="shared" si="3"/>
        <v>0</v>
      </c>
      <c r="AB36" s="190">
        <f>IF(ISERROR(COUNTIF($G36:$V36,"=3")/(16-COUNTBLANK('Datos Curso'!$C$21:$C$36))), "",(COUNTIF($G36:$V36,"=3")/(16-COUNTBLANK('Datos Curso'!$C$21:$C$36))))</f>
        <v>0.44444444444444442</v>
      </c>
      <c r="AC36" s="191">
        <f>IF(ISERROR(COUNTIF($G36:$V36,"=2")/(16-COUNTBLANK('Datos Curso'!$C$21:$C$36))), "",(COUNTIF($G36:$V36,"=2")/(16-COUNTBLANK('Datos Curso'!$C$21:$C$36))))</f>
        <v>0.44444444444444442</v>
      </c>
      <c r="AD36" s="192">
        <f>IF(ISERROR(COUNTIF($G36:$V36,"=1")/(16-COUNTBLANK('Datos Curso'!$C$21:$C$36))), "",(COUNTIF($G36:$V36,"=1")/(16-COUNTBLANK('Datos Curso'!$C$21:$C$36))))</f>
        <v>0.1111111111111111</v>
      </c>
      <c r="AE36" s="359">
        <f>IF(ISERROR(COUNTIF($G36:$V36,"=0")/(16-COUNTBLANK('Datos Curso'!$C$21:$C$36))), "",(COUNTIF($G36:$V36,"=0")/(16-COUNTBLANK('Datos Curso'!$C$21:$C$36))))</f>
        <v>0</v>
      </c>
      <c r="AF36" s="366">
        <f t="shared" si="4"/>
        <v>1</v>
      </c>
    </row>
    <row r="37" spans="2:32" ht="25.5" x14ac:dyDescent="0.25">
      <c r="B37" s="613"/>
      <c r="C37" s="670"/>
      <c r="D37" s="671"/>
      <c r="E37" s="659"/>
      <c r="F37" s="310" t="str">
        <f>Indicadores!E29</f>
        <v>Responde preguntas respecto a personajes o hechos de un texto.</v>
      </c>
      <c r="G37" s="376">
        <v>3</v>
      </c>
      <c r="H37" s="377">
        <v>3</v>
      </c>
      <c r="I37" s="377">
        <v>3</v>
      </c>
      <c r="J37" s="377">
        <v>3</v>
      </c>
      <c r="K37" s="869">
        <v>2</v>
      </c>
      <c r="L37" s="869">
        <v>2</v>
      </c>
      <c r="M37" s="869">
        <v>3</v>
      </c>
      <c r="N37" s="869">
        <v>2</v>
      </c>
      <c r="O37" s="869">
        <v>1</v>
      </c>
      <c r="P37" s="870"/>
      <c r="Q37" s="870"/>
      <c r="R37" s="870"/>
      <c r="S37" s="870"/>
      <c r="T37" s="870"/>
      <c r="U37" s="870"/>
      <c r="V37" s="881"/>
      <c r="W37" s="186">
        <f t="shared" si="0"/>
        <v>5</v>
      </c>
      <c r="X37" s="217">
        <f t="shared" si="1"/>
        <v>3</v>
      </c>
      <c r="Y37" s="218">
        <f t="shared" si="2"/>
        <v>1</v>
      </c>
      <c r="Z37" s="219">
        <f t="shared" si="3"/>
        <v>0</v>
      </c>
      <c r="AB37" s="190">
        <f>IF(ISERROR(COUNTIF($G37:$V37,"=3")/(16-COUNTBLANK('Datos Curso'!$C$21:$C$36))), "",(COUNTIF($G37:$V37,"=3")/(16-COUNTBLANK('Datos Curso'!$C$21:$C$36))))</f>
        <v>0.55555555555555558</v>
      </c>
      <c r="AC37" s="191">
        <f>IF(ISERROR(COUNTIF($G37:$V37,"=2")/(16-COUNTBLANK('Datos Curso'!$C$21:$C$36))), "",(COUNTIF($G37:$V37,"=2")/(16-COUNTBLANK('Datos Curso'!$C$21:$C$36))))</f>
        <v>0.33333333333333331</v>
      </c>
      <c r="AD37" s="192">
        <f>IF(ISERROR(COUNTIF($G37:$V37,"=1")/(16-COUNTBLANK('Datos Curso'!$C$21:$C$36))), "",(COUNTIF($G37:$V37,"=1")/(16-COUNTBLANK('Datos Curso'!$C$21:$C$36))))</f>
        <v>0.1111111111111111</v>
      </c>
      <c r="AE37" s="359">
        <f>IF(ISERROR(COUNTIF($G37:$V37,"=0")/(16-COUNTBLANK('Datos Curso'!$C$21:$C$36))), "",(COUNTIF($G37:$V37,"=0")/(16-COUNTBLANK('Datos Curso'!$C$21:$C$36))))</f>
        <v>0</v>
      </c>
      <c r="AF37" s="366">
        <f t="shared" si="4"/>
        <v>1</v>
      </c>
    </row>
    <row r="38" spans="2:32" ht="15.75" thickBot="1" x14ac:dyDescent="0.3">
      <c r="B38" s="613"/>
      <c r="C38" s="670"/>
      <c r="D38" s="671"/>
      <c r="E38" s="660"/>
      <c r="F38" s="312" t="str">
        <f>Indicadores!E30</f>
        <v>Señala vocales.</v>
      </c>
      <c r="G38" s="378">
        <v>3</v>
      </c>
      <c r="H38" s="379">
        <v>2</v>
      </c>
      <c r="I38" s="379">
        <v>2</v>
      </c>
      <c r="J38" s="379">
        <v>2</v>
      </c>
      <c r="K38" s="872">
        <v>1</v>
      </c>
      <c r="L38" s="872">
        <v>1</v>
      </c>
      <c r="M38" s="872">
        <v>2</v>
      </c>
      <c r="N38" s="872">
        <v>1</v>
      </c>
      <c r="O38" s="872">
        <v>2</v>
      </c>
      <c r="P38" s="873"/>
      <c r="Q38" s="873"/>
      <c r="R38" s="873"/>
      <c r="S38" s="873"/>
      <c r="T38" s="873"/>
      <c r="U38" s="873"/>
      <c r="V38" s="882"/>
      <c r="W38" s="220">
        <f t="shared" si="0"/>
        <v>1</v>
      </c>
      <c r="X38" s="221">
        <f t="shared" si="1"/>
        <v>5</v>
      </c>
      <c r="Y38" s="222">
        <f t="shared" si="2"/>
        <v>3</v>
      </c>
      <c r="Z38" s="223">
        <f t="shared" si="3"/>
        <v>0</v>
      </c>
      <c r="AB38" s="199">
        <f>IF(ISERROR(COUNTIF($G38:$V38,"=3")/(16-COUNTBLANK('Datos Curso'!$C$21:$C$36))), "",(COUNTIF($G38:$V38,"=3")/(16-COUNTBLANK('Datos Curso'!$C$21:$C$36))))</f>
        <v>0.1111111111111111</v>
      </c>
      <c r="AC38" s="200">
        <f>IF(ISERROR(COUNTIF($G38:$V38,"=2")/(16-COUNTBLANK('Datos Curso'!$C$21:$C$36))), "",(COUNTIF($G38:$V38,"=2")/(16-COUNTBLANK('Datos Curso'!$C$21:$C$36))))</f>
        <v>0.55555555555555558</v>
      </c>
      <c r="AD38" s="201">
        <f>IF(ISERROR(COUNTIF($G38:$V38,"=1")/(16-COUNTBLANK('Datos Curso'!$C$21:$C$36))), "",(COUNTIF($G38:$V38,"=1")/(16-COUNTBLANK('Datos Curso'!$C$21:$C$36))))</f>
        <v>0.33333333333333331</v>
      </c>
      <c r="AE38" s="360">
        <f>IF(ISERROR(COUNTIF($G38:$V38,"=0")/(16-COUNTBLANK('Datos Curso'!$C$21:$C$36))), "",(COUNTIF($G38:$V38,"=0")/(16-COUNTBLANK('Datos Curso'!$C$21:$C$36))))</f>
        <v>0</v>
      </c>
      <c r="AF38" s="367">
        <f t="shared" si="4"/>
        <v>1</v>
      </c>
    </row>
    <row r="39" spans="2:32" x14ac:dyDescent="0.25">
      <c r="B39" s="613"/>
      <c r="C39" s="670"/>
      <c r="D39" s="671"/>
      <c r="E39" s="661" t="str">
        <f>Indicadores!D31</f>
        <v>Iniciación a la escritura</v>
      </c>
      <c r="F39" s="313" t="str">
        <f>Indicadores!E31</f>
        <v>Toma el lápiz correctamente</v>
      </c>
      <c r="G39" s="380">
        <v>3</v>
      </c>
      <c r="H39" s="375">
        <v>3</v>
      </c>
      <c r="I39" s="375">
        <v>3</v>
      </c>
      <c r="J39" s="375">
        <v>3</v>
      </c>
      <c r="K39" s="866">
        <v>3</v>
      </c>
      <c r="L39" s="866">
        <v>3</v>
      </c>
      <c r="M39" s="866">
        <v>3</v>
      </c>
      <c r="N39" s="866">
        <v>2</v>
      </c>
      <c r="O39" s="866">
        <v>3</v>
      </c>
      <c r="P39" s="867"/>
      <c r="Q39" s="867"/>
      <c r="R39" s="867"/>
      <c r="S39" s="867"/>
      <c r="T39" s="867"/>
      <c r="U39" s="867"/>
      <c r="V39" s="883"/>
      <c r="W39" s="178">
        <f t="shared" si="0"/>
        <v>8</v>
      </c>
      <c r="X39" s="179">
        <f t="shared" si="1"/>
        <v>1</v>
      </c>
      <c r="Y39" s="216">
        <f t="shared" si="2"/>
        <v>0</v>
      </c>
      <c r="Z39" s="181">
        <f t="shared" si="3"/>
        <v>0</v>
      </c>
      <c r="AB39" s="183">
        <f>IF(ISERROR(COUNTIF($G39:$V39,"=3")/(16-COUNTBLANK('Datos Curso'!$C$21:$C$36))), "",(COUNTIF($G39:$V39,"=3")/(16-COUNTBLANK('Datos Curso'!$C$21:$C$36))))</f>
        <v>0.88888888888888884</v>
      </c>
      <c r="AC39" s="184">
        <f>IF(ISERROR(COUNTIF($G39:$V39,"=2")/(16-COUNTBLANK('Datos Curso'!$C$21:$C$36))), "",(COUNTIF($G39:$V39,"=2")/(16-COUNTBLANK('Datos Curso'!$C$21:$C$36))))</f>
        <v>0.1111111111111111</v>
      </c>
      <c r="AD39" s="185">
        <f>IF(ISERROR(COUNTIF($G39:$V39,"=1")/(16-COUNTBLANK('Datos Curso'!$C$21:$C$36))), "",(COUNTIF($G39:$V39,"=1")/(16-COUNTBLANK('Datos Curso'!$C$21:$C$36))))</f>
        <v>0</v>
      </c>
      <c r="AE39" s="358">
        <f>IF(ISERROR(COUNTIF($G39:$V39,"=0")/(16-COUNTBLANK('Datos Curso'!$C$21:$C$36))), "",(COUNTIF($G39:$V39,"=0")/(16-COUNTBLANK('Datos Curso'!$C$21:$C$36))))</f>
        <v>0</v>
      </c>
      <c r="AF39" s="365">
        <f t="shared" si="4"/>
        <v>1</v>
      </c>
    </row>
    <row r="40" spans="2:32" ht="38.25" x14ac:dyDescent="0.25">
      <c r="B40" s="613"/>
      <c r="C40" s="670"/>
      <c r="D40" s="671"/>
      <c r="E40" s="662"/>
      <c r="F40" s="314" t="str">
        <f>Indicadores!E32</f>
        <v xml:space="preserve">Traza arabescos libres y líneas onduladas, respetando un punto de inicio y final (sin guía de líneas segmentadas). </v>
      </c>
      <c r="G40" s="381">
        <v>2</v>
      </c>
      <c r="H40" s="377">
        <v>2</v>
      </c>
      <c r="I40" s="377">
        <v>2</v>
      </c>
      <c r="J40" s="377">
        <v>3</v>
      </c>
      <c r="K40" s="869">
        <v>3</v>
      </c>
      <c r="L40" s="869">
        <v>2</v>
      </c>
      <c r="M40" s="869">
        <v>3</v>
      </c>
      <c r="N40" s="869">
        <v>2</v>
      </c>
      <c r="O40" s="869">
        <v>3</v>
      </c>
      <c r="P40" s="870"/>
      <c r="Q40" s="870"/>
      <c r="R40" s="870"/>
      <c r="S40" s="870"/>
      <c r="T40" s="870"/>
      <c r="U40" s="870"/>
      <c r="V40" s="881"/>
      <c r="W40" s="186">
        <f t="shared" si="0"/>
        <v>4</v>
      </c>
      <c r="X40" s="217">
        <f t="shared" si="1"/>
        <v>5</v>
      </c>
      <c r="Y40" s="218">
        <f t="shared" si="2"/>
        <v>0</v>
      </c>
      <c r="Z40" s="219">
        <f t="shared" si="3"/>
        <v>0</v>
      </c>
      <c r="AB40" s="190">
        <f>IF(ISERROR(COUNTIF($G40:$V40,"=3")/(16-COUNTBLANK('Datos Curso'!$C$21:$C$36))), "",(COUNTIF($G40:$V40,"=3")/(16-COUNTBLANK('Datos Curso'!$C$21:$C$36))))</f>
        <v>0.44444444444444442</v>
      </c>
      <c r="AC40" s="191">
        <f>IF(ISERROR(COUNTIF($G40:$V40,"=2")/(16-COUNTBLANK('Datos Curso'!$C$21:$C$36))), "",(COUNTIF($G40:$V40,"=2")/(16-COUNTBLANK('Datos Curso'!$C$21:$C$36))))</f>
        <v>0.55555555555555558</v>
      </c>
      <c r="AD40" s="192">
        <f>IF(ISERROR(COUNTIF($G40:$V40,"=1")/(16-COUNTBLANK('Datos Curso'!$C$21:$C$36))), "",(COUNTIF($G40:$V40,"=1")/(16-COUNTBLANK('Datos Curso'!$C$21:$C$36))))</f>
        <v>0</v>
      </c>
      <c r="AE40" s="359">
        <f>IF(ISERROR(COUNTIF($G40:$V40,"=0")/(16-COUNTBLANK('Datos Curso'!$C$21:$C$36))), "",(COUNTIF($G40:$V40,"=0")/(16-COUNTBLANK('Datos Curso'!$C$21:$C$36))))</f>
        <v>0</v>
      </c>
      <c r="AF40" s="366">
        <f t="shared" si="4"/>
        <v>1</v>
      </c>
    </row>
    <row r="41" spans="2:32" ht="25.5" x14ac:dyDescent="0.25">
      <c r="B41" s="613"/>
      <c r="C41" s="670"/>
      <c r="D41" s="671"/>
      <c r="E41" s="662"/>
      <c r="F41" s="314" t="str">
        <f>Indicadores!E33</f>
        <v>Traza líneas rectas y curvas siguiendo una guía segmentada.</v>
      </c>
      <c r="G41" s="381">
        <v>2</v>
      </c>
      <c r="H41" s="377">
        <v>1</v>
      </c>
      <c r="I41" s="377">
        <v>2</v>
      </c>
      <c r="J41" s="377">
        <v>3</v>
      </c>
      <c r="K41" s="869">
        <v>2</v>
      </c>
      <c r="L41" s="869">
        <v>3</v>
      </c>
      <c r="M41" s="869">
        <v>2</v>
      </c>
      <c r="N41" s="869">
        <v>3</v>
      </c>
      <c r="O41" s="869">
        <v>1</v>
      </c>
      <c r="P41" s="870"/>
      <c r="Q41" s="870"/>
      <c r="R41" s="870"/>
      <c r="S41" s="870"/>
      <c r="T41" s="870"/>
      <c r="U41" s="870"/>
      <c r="V41" s="881"/>
      <c r="W41" s="186">
        <f t="shared" si="0"/>
        <v>3</v>
      </c>
      <c r="X41" s="217">
        <f t="shared" si="1"/>
        <v>4</v>
      </c>
      <c r="Y41" s="218">
        <f t="shared" si="2"/>
        <v>2</v>
      </c>
      <c r="Z41" s="219">
        <f t="shared" si="3"/>
        <v>0</v>
      </c>
      <c r="AB41" s="190">
        <f>IF(ISERROR(COUNTIF($G41:$V41,"=3")/(16-COUNTBLANK('Datos Curso'!$C$21:$C$36))), "",(COUNTIF($G41:$V41,"=3")/(16-COUNTBLANK('Datos Curso'!$C$21:$C$36))))</f>
        <v>0.33333333333333331</v>
      </c>
      <c r="AC41" s="191">
        <f>IF(ISERROR(COUNTIF($G41:$V41,"=2")/(16-COUNTBLANK('Datos Curso'!$C$21:$C$36))), "",(COUNTIF($G41:$V41,"=2")/(16-COUNTBLANK('Datos Curso'!$C$21:$C$36))))</f>
        <v>0.44444444444444442</v>
      </c>
      <c r="AD41" s="192">
        <f>IF(ISERROR(COUNTIF($G41:$V41,"=1")/(16-COUNTBLANK('Datos Curso'!$C$21:$C$36))), "",(COUNTIF($G41:$V41,"=1")/(16-COUNTBLANK('Datos Curso'!$C$21:$C$36))))</f>
        <v>0.22222222222222221</v>
      </c>
      <c r="AE41" s="359">
        <f>IF(ISERROR(COUNTIF($G41:$V41,"=0")/(16-COUNTBLANK('Datos Curso'!$C$21:$C$36))), "",(COUNTIF($G41:$V41,"=0")/(16-COUNTBLANK('Datos Curso'!$C$21:$C$36))))</f>
        <v>0</v>
      </c>
      <c r="AF41" s="366">
        <f t="shared" si="4"/>
        <v>0.99999999999999989</v>
      </c>
    </row>
    <row r="42" spans="2:32" ht="15.75" thickBot="1" x14ac:dyDescent="0.3">
      <c r="B42" s="613"/>
      <c r="C42" s="672"/>
      <c r="D42" s="673"/>
      <c r="E42" s="663"/>
      <c r="F42" s="315" t="str">
        <f>Indicadores!E34</f>
        <v>“Juega a escribir” con signos propios.</v>
      </c>
      <c r="G42" s="381">
        <v>3</v>
      </c>
      <c r="H42" s="377">
        <v>2</v>
      </c>
      <c r="I42" s="377">
        <v>3</v>
      </c>
      <c r="J42" s="377">
        <v>2</v>
      </c>
      <c r="K42" s="869">
        <v>1</v>
      </c>
      <c r="L42" s="869">
        <v>2</v>
      </c>
      <c r="M42" s="869">
        <v>3</v>
      </c>
      <c r="N42" s="869">
        <v>2</v>
      </c>
      <c r="O42" s="869">
        <v>1</v>
      </c>
      <c r="P42" s="870"/>
      <c r="Q42" s="870"/>
      <c r="R42" s="870"/>
      <c r="S42" s="870"/>
      <c r="T42" s="870"/>
      <c r="U42" s="870"/>
      <c r="V42" s="881"/>
      <c r="W42" s="186">
        <f t="shared" si="0"/>
        <v>3</v>
      </c>
      <c r="X42" s="217">
        <f t="shared" si="1"/>
        <v>4</v>
      </c>
      <c r="Y42" s="218">
        <f t="shared" si="2"/>
        <v>2</v>
      </c>
      <c r="Z42" s="219">
        <f t="shared" si="3"/>
        <v>0</v>
      </c>
      <c r="AB42" s="199">
        <f>IF(ISERROR(COUNTIF($G42:$V42,"=3")/(16-COUNTBLANK('Datos Curso'!$C$21:$C$36))), "",(COUNTIF($G42:$V42,"=3")/(16-COUNTBLANK('Datos Curso'!$C$21:$C$36))))</f>
        <v>0.33333333333333331</v>
      </c>
      <c r="AC42" s="200">
        <f>IF(ISERROR(COUNTIF($G42:$V42,"=2")/(16-COUNTBLANK('Datos Curso'!$C$21:$C$36))), "",(COUNTIF($G42:$V42,"=2")/(16-COUNTBLANK('Datos Curso'!$C$21:$C$36))))</f>
        <v>0.44444444444444442</v>
      </c>
      <c r="AD42" s="201">
        <f>IF(ISERROR(COUNTIF($G42:$V42,"=1")/(16-COUNTBLANK('Datos Curso'!$C$21:$C$36))), "",(COUNTIF($G42:$V42,"=1")/(16-COUNTBLANK('Datos Curso'!$C$21:$C$36))))</f>
        <v>0.22222222222222221</v>
      </c>
      <c r="AE42" s="360">
        <f>IF(ISERROR(COUNTIF($G42:$V42,"=0")/(16-COUNTBLANK('Datos Curso'!$C$21:$C$36))), "",(COUNTIF($G42:$V42,"=0")/(16-COUNTBLANK('Datos Curso'!$C$21:$C$36))))</f>
        <v>0</v>
      </c>
      <c r="AF42" s="367">
        <f t="shared" si="4"/>
        <v>0.99999999999999989</v>
      </c>
    </row>
    <row r="43" spans="2:32" ht="25.5" x14ac:dyDescent="0.25">
      <c r="B43" s="613"/>
      <c r="C43" s="674" t="str">
        <f>Indicadores!C35</f>
        <v>Lenguajes arísticos</v>
      </c>
      <c r="D43" s="675"/>
      <c r="E43" s="680" t="str">
        <f>Indicadores!D35</f>
        <v>Expresión Creativa, Apreciación estética</v>
      </c>
      <c r="F43" s="313" t="str">
        <f>Indicadores!E35</f>
        <v>Reproduce movimientos y sonidos onomatopéyicos.</v>
      </c>
      <c r="G43" s="382">
        <v>3</v>
      </c>
      <c r="H43" s="373">
        <v>2</v>
      </c>
      <c r="I43" s="373">
        <v>1</v>
      </c>
      <c r="J43" s="373">
        <v>2</v>
      </c>
      <c r="K43" s="863">
        <v>1</v>
      </c>
      <c r="L43" s="863">
        <v>2</v>
      </c>
      <c r="M43" s="863">
        <v>1</v>
      </c>
      <c r="N43" s="863">
        <v>1</v>
      </c>
      <c r="O43" s="863">
        <v>2</v>
      </c>
      <c r="P43" s="864"/>
      <c r="Q43" s="864"/>
      <c r="R43" s="864"/>
      <c r="S43" s="864"/>
      <c r="T43" s="864"/>
      <c r="U43" s="864"/>
      <c r="V43" s="880"/>
      <c r="W43" s="178">
        <f t="shared" si="0"/>
        <v>1</v>
      </c>
      <c r="X43" s="179">
        <f t="shared" si="1"/>
        <v>4</v>
      </c>
      <c r="Y43" s="216">
        <f t="shared" si="2"/>
        <v>4</v>
      </c>
      <c r="Z43" s="181">
        <f t="shared" si="3"/>
        <v>0</v>
      </c>
      <c r="AB43" s="183">
        <f>IF(ISERROR(COUNTIF($G43:$V43,"=3")/(16-COUNTBLANK('Datos Curso'!$C$21:$C$36))), "",(COUNTIF($G43:$V43,"=3")/(16-COUNTBLANK('Datos Curso'!$C$21:$C$36))))</f>
        <v>0.1111111111111111</v>
      </c>
      <c r="AC43" s="184">
        <f>IF(ISERROR(COUNTIF($G43:$V43,"=2")/(16-COUNTBLANK('Datos Curso'!$C$21:$C$36))), "",(COUNTIF($G43:$V43,"=2")/(16-COUNTBLANK('Datos Curso'!$C$21:$C$36))))</f>
        <v>0.44444444444444442</v>
      </c>
      <c r="AD43" s="185">
        <f>IF(ISERROR(COUNTIF($G43:$V43,"=1")/(16-COUNTBLANK('Datos Curso'!$C$21:$C$36))), "",(COUNTIF($G43:$V43,"=1")/(16-COUNTBLANK('Datos Curso'!$C$21:$C$36))))</f>
        <v>0.44444444444444442</v>
      </c>
      <c r="AE43" s="358">
        <f>IF(ISERROR(COUNTIF($G43:$V43,"=0")/(16-COUNTBLANK('Datos Curso'!$C$21:$C$36))), "",(COUNTIF($G43:$V43,"=0")/(16-COUNTBLANK('Datos Curso'!$C$21:$C$36))))</f>
        <v>0</v>
      </c>
      <c r="AF43" s="365">
        <f t="shared" si="4"/>
        <v>1</v>
      </c>
    </row>
    <row r="44" spans="2:32" ht="38.25" x14ac:dyDescent="0.25">
      <c r="B44" s="613"/>
      <c r="C44" s="676"/>
      <c r="D44" s="677"/>
      <c r="E44" s="681"/>
      <c r="F44" s="314" t="str">
        <f>Indicadores!E36</f>
        <v>Sigue libremente el ritmo de una canción con aplausos, instrumentos musicales u otro recurso sonoro.</v>
      </c>
      <c r="G44" s="381">
        <v>3</v>
      </c>
      <c r="H44" s="377">
        <v>2</v>
      </c>
      <c r="I44" s="377">
        <v>3</v>
      </c>
      <c r="J44" s="377">
        <v>2</v>
      </c>
      <c r="K44" s="869">
        <v>1</v>
      </c>
      <c r="L44" s="869">
        <v>2</v>
      </c>
      <c r="M44" s="869">
        <v>3</v>
      </c>
      <c r="N44" s="869">
        <v>2</v>
      </c>
      <c r="O44" s="869">
        <v>1</v>
      </c>
      <c r="P44" s="870"/>
      <c r="Q44" s="870"/>
      <c r="R44" s="870"/>
      <c r="S44" s="870"/>
      <c r="T44" s="870"/>
      <c r="U44" s="870"/>
      <c r="V44" s="881"/>
      <c r="W44" s="186">
        <f t="shared" si="0"/>
        <v>3</v>
      </c>
      <c r="X44" s="217">
        <f t="shared" si="1"/>
        <v>4</v>
      </c>
      <c r="Y44" s="218">
        <f t="shared" si="2"/>
        <v>2</v>
      </c>
      <c r="Z44" s="219">
        <f t="shared" si="3"/>
        <v>0</v>
      </c>
      <c r="AB44" s="190">
        <f>IF(ISERROR(COUNTIF($G44:$V44,"=3")/(16-COUNTBLANK('Datos Curso'!$C$21:$C$36))), "",(COUNTIF($G44:$V44,"=3")/(16-COUNTBLANK('Datos Curso'!$C$21:$C$36))))</f>
        <v>0.33333333333333331</v>
      </c>
      <c r="AC44" s="191">
        <f>IF(ISERROR(COUNTIF($G44:$V44,"=2")/(16-COUNTBLANK('Datos Curso'!$C$21:$C$36))), "",(COUNTIF($G44:$V44,"=2")/(16-COUNTBLANK('Datos Curso'!$C$21:$C$36))))</f>
        <v>0.44444444444444442</v>
      </c>
      <c r="AD44" s="192">
        <f>IF(ISERROR(COUNTIF($G44:$V44,"=1")/(16-COUNTBLANK('Datos Curso'!$C$21:$C$36))), "",(COUNTIF($G44:$V44,"=1")/(16-COUNTBLANK('Datos Curso'!$C$21:$C$36))))</f>
        <v>0.22222222222222221</v>
      </c>
      <c r="AE44" s="359">
        <f>IF(ISERROR(COUNTIF($G44:$V44,"=0")/(16-COUNTBLANK('Datos Curso'!$C$21:$C$36))), "",(COUNTIF($G44:$V44,"=0")/(16-COUNTBLANK('Datos Curso'!$C$21:$C$36))))</f>
        <v>0</v>
      </c>
      <c r="AF44" s="366">
        <f t="shared" si="4"/>
        <v>0.99999999999999989</v>
      </c>
    </row>
    <row r="45" spans="2:32" ht="25.5" x14ac:dyDescent="0.25">
      <c r="B45" s="613"/>
      <c r="C45" s="676"/>
      <c r="D45" s="677"/>
      <c r="E45" s="681"/>
      <c r="F45" s="314" t="str">
        <f>Indicadores!E37</f>
        <v>Reproduce diferentes intensidades de sonido (fuerte y suave)</v>
      </c>
      <c r="G45" s="381">
        <v>3</v>
      </c>
      <c r="H45" s="377">
        <v>2</v>
      </c>
      <c r="I45" s="377">
        <v>2</v>
      </c>
      <c r="J45" s="377">
        <v>2</v>
      </c>
      <c r="K45" s="869">
        <v>1</v>
      </c>
      <c r="L45" s="869">
        <v>1</v>
      </c>
      <c r="M45" s="869">
        <v>2</v>
      </c>
      <c r="N45" s="869">
        <v>1</v>
      </c>
      <c r="O45" s="869">
        <v>2</v>
      </c>
      <c r="P45" s="870"/>
      <c r="Q45" s="870"/>
      <c r="R45" s="870"/>
      <c r="S45" s="870"/>
      <c r="T45" s="870"/>
      <c r="U45" s="870"/>
      <c r="V45" s="881"/>
      <c r="W45" s="186">
        <f t="shared" si="0"/>
        <v>1</v>
      </c>
      <c r="X45" s="217">
        <f t="shared" si="1"/>
        <v>5</v>
      </c>
      <c r="Y45" s="218">
        <f t="shared" si="2"/>
        <v>3</v>
      </c>
      <c r="Z45" s="219">
        <f t="shared" si="3"/>
        <v>0</v>
      </c>
      <c r="AB45" s="190">
        <f>IF(ISERROR(COUNTIF($G45:$V45,"=3")/(16-COUNTBLANK('Datos Curso'!$C$21:$C$36))), "",(COUNTIF($G45:$V45,"=3")/(16-COUNTBLANK('Datos Curso'!$C$21:$C$36))))</f>
        <v>0.1111111111111111</v>
      </c>
      <c r="AC45" s="191">
        <f>IF(ISERROR(COUNTIF($G45:$V45,"=2")/(16-COUNTBLANK('Datos Curso'!$C$21:$C$36))), "",(COUNTIF($G45:$V45,"=2")/(16-COUNTBLANK('Datos Curso'!$C$21:$C$36))))</f>
        <v>0.55555555555555558</v>
      </c>
      <c r="AD45" s="192">
        <f>IF(ISERROR(COUNTIF($G45:$V45,"=1")/(16-COUNTBLANK('Datos Curso'!$C$21:$C$36))), "",(COUNTIF($G45:$V45,"=1")/(16-COUNTBLANK('Datos Curso'!$C$21:$C$36))))</f>
        <v>0.33333333333333331</v>
      </c>
      <c r="AE45" s="359">
        <f>IF(ISERROR(COUNTIF($G45:$V45,"=0")/(16-COUNTBLANK('Datos Curso'!$C$21:$C$36))), "",(COUNTIF($G45:$V45,"=0")/(16-COUNTBLANK('Datos Curso'!$C$21:$C$36))))</f>
        <v>0</v>
      </c>
      <c r="AF45" s="366">
        <f t="shared" si="4"/>
        <v>1</v>
      </c>
    </row>
    <row r="46" spans="2:32" x14ac:dyDescent="0.25">
      <c r="B46" s="613"/>
      <c r="C46" s="676"/>
      <c r="D46" s="677"/>
      <c r="E46" s="681"/>
      <c r="F46" s="314" t="str">
        <f>Indicadores!E38</f>
        <v>Replica patrones rítmicos dados.</v>
      </c>
      <c r="G46" s="376">
        <v>3</v>
      </c>
      <c r="H46" s="377">
        <v>3</v>
      </c>
      <c r="I46" s="377">
        <v>2</v>
      </c>
      <c r="J46" s="377">
        <v>3</v>
      </c>
      <c r="K46" s="869">
        <v>2</v>
      </c>
      <c r="L46" s="869">
        <v>3</v>
      </c>
      <c r="M46" s="869">
        <v>2</v>
      </c>
      <c r="N46" s="869">
        <v>3</v>
      </c>
      <c r="O46" s="869">
        <v>2</v>
      </c>
      <c r="P46" s="870"/>
      <c r="Q46" s="870"/>
      <c r="R46" s="870"/>
      <c r="S46" s="870"/>
      <c r="T46" s="870"/>
      <c r="U46" s="870"/>
      <c r="V46" s="881"/>
      <c r="W46" s="186">
        <f t="shared" si="0"/>
        <v>5</v>
      </c>
      <c r="X46" s="217">
        <f t="shared" si="1"/>
        <v>4</v>
      </c>
      <c r="Y46" s="218">
        <f t="shared" si="2"/>
        <v>0</v>
      </c>
      <c r="Z46" s="219">
        <f t="shared" si="3"/>
        <v>0</v>
      </c>
      <c r="AB46" s="190">
        <f>IF(ISERROR(COUNTIF($G46:$V46,"=3")/(16-COUNTBLANK('Datos Curso'!$C$21:$C$36))), "",(COUNTIF($G46:$V46,"=3")/(16-COUNTBLANK('Datos Curso'!$C$21:$C$36))))</f>
        <v>0.55555555555555558</v>
      </c>
      <c r="AC46" s="191">
        <f>IF(ISERROR(COUNTIF($G46:$V46,"=2")/(16-COUNTBLANK('Datos Curso'!$C$21:$C$36))), "",(COUNTIF($G46:$V46,"=2")/(16-COUNTBLANK('Datos Curso'!$C$21:$C$36))))</f>
        <v>0.44444444444444442</v>
      </c>
      <c r="AD46" s="192">
        <f>IF(ISERROR(COUNTIF($G46:$V46,"=1")/(16-COUNTBLANK('Datos Curso'!$C$21:$C$36))), "",(COUNTIF($G46:$V46,"=1")/(16-COUNTBLANK('Datos Curso'!$C$21:$C$36))))</f>
        <v>0</v>
      </c>
      <c r="AE46" s="359">
        <f>IF(ISERROR(COUNTIF($G46:$V46,"=0")/(16-COUNTBLANK('Datos Curso'!$C$21:$C$36))), "",(COUNTIF($G46:$V46,"=0")/(16-COUNTBLANK('Datos Curso'!$C$21:$C$36))))</f>
        <v>0</v>
      </c>
      <c r="AF46" s="366">
        <f t="shared" si="4"/>
        <v>1</v>
      </c>
    </row>
    <row r="47" spans="2:32" ht="38.25" x14ac:dyDescent="0.25">
      <c r="B47" s="613"/>
      <c r="C47" s="676"/>
      <c r="D47" s="677"/>
      <c r="E47" s="681"/>
      <c r="F47" s="314" t="str">
        <f>Indicadores!E39</f>
        <v>Dibuja figura humana (renacuajo) o trazos intencionados, indicando qué representan sus creaciones.</v>
      </c>
      <c r="G47" s="380">
        <v>3</v>
      </c>
      <c r="H47" s="375">
        <v>2</v>
      </c>
      <c r="I47" s="375">
        <v>3</v>
      </c>
      <c r="J47" s="375">
        <v>2</v>
      </c>
      <c r="K47" s="866">
        <v>3</v>
      </c>
      <c r="L47" s="866">
        <v>2</v>
      </c>
      <c r="M47" s="866">
        <v>1</v>
      </c>
      <c r="N47" s="866">
        <v>2</v>
      </c>
      <c r="O47" s="866">
        <v>3</v>
      </c>
      <c r="P47" s="867"/>
      <c r="Q47" s="867"/>
      <c r="R47" s="867"/>
      <c r="S47" s="867"/>
      <c r="T47" s="867"/>
      <c r="U47" s="867"/>
      <c r="V47" s="883"/>
      <c r="W47" s="186">
        <f t="shared" si="0"/>
        <v>4</v>
      </c>
      <c r="X47" s="217">
        <f t="shared" si="1"/>
        <v>4</v>
      </c>
      <c r="Y47" s="218">
        <f t="shared" si="2"/>
        <v>1</v>
      </c>
      <c r="Z47" s="219">
        <f t="shared" si="3"/>
        <v>0</v>
      </c>
      <c r="AB47" s="190">
        <f>IF(ISERROR(COUNTIF($G47:$V47,"=3")/(16-COUNTBLANK('Datos Curso'!$C$21:$C$36))), "",(COUNTIF($G47:$V47,"=3")/(16-COUNTBLANK('Datos Curso'!$C$21:$C$36))))</f>
        <v>0.44444444444444442</v>
      </c>
      <c r="AC47" s="191">
        <f>IF(ISERROR(COUNTIF($G47:$V47,"=2")/(16-COUNTBLANK('Datos Curso'!$C$21:$C$36))), "",(COUNTIF($G47:$V47,"=2")/(16-COUNTBLANK('Datos Curso'!$C$21:$C$36))))</f>
        <v>0.44444444444444442</v>
      </c>
      <c r="AD47" s="192">
        <f>IF(ISERROR(COUNTIF($G47:$V47,"=1")/(16-COUNTBLANK('Datos Curso'!$C$21:$C$36))), "",(COUNTIF($G47:$V47,"=1")/(16-COUNTBLANK('Datos Curso'!$C$21:$C$36))))</f>
        <v>0.1111111111111111</v>
      </c>
      <c r="AE47" s="359">
        <f>IF(ISERROR(COUNTIF($G47:$V47,"=0")/(16-COUNTBLANK('Datos Curso'!$C$21:$C$36))), "",(COUNTIF($G47:$V47,"=0")/(16-COUNTBLANK('Datos Curso'!$C$21:$C$36))))</f>
        <v>0</v>
      </c>
      <c r="AF47" s="366">
        <f t="shared" si="4"/>
        <v>1</v>
      </c>
    </row>
    <row r="48" spans="2:32" x14ac:dyDescent="0.25">
      <c r="B48" s="613"/>
      <c r="C48" s="676"/>
      <c r="D48" s="677"/>
      <c r="E48" s="681"/>
      <c r="F48" s="314" t="str">
        <f>Indicadores!E40</f>
        <v>Entona canciones en voz alta.</v>
      </c>
      <c r="G48" s="420">
        <v>3</v>
      </c>
      <c r="H48" s="398">
        <v>3</v>
      </c>
      <c r="I48" s="398">
        <v>2</v>
      </c>
      <c r="J48" s="398">
        <v>3</v>
      </c>
      <c r="K48" s="869">
        <v>2</v>
      </c>
      <c r="L48" s="869">
        <v>1</v>
      </c>
      <c r="M48" s="869">
        <v>2</v>
      </c>
      <c r="N48" s="869">
        <v>3</v>
      </c>
      <c r="O48" s="869">
        <v>2</v>
      </c>
      <c r="P48" s="870"/>
      <c r="Q48" s="870"/>
      <c r="R48" s="870"/>
      <c r="S48" s="870"/>
      <c r="T48" s="870"/>
      <c r="U48" s="870"/>
      <c r="V48" s="881"/>
      <c r="W48" s="186">
        <f t="shared" si="0"/>
        <v>4</v>
      </c>
      <c r="X48" s="217">
        <f t="shared" si="1"/>
        <v>4</v>
      </c>
      <c r="Y48" s="218">
        <f t="shared" si="2"/>
        <v>1</v>
      </c>
      <c r="Z48" s="219">
        <f t="shared" si="3"/>
        <v>0</v>
      </c>
      <c r="AB48" s="190">
        <f>IF(ISERROR(COUNTIF($G48:$V48,"=3")/(16-COUNTBLANK('Datos Curso'!$C$21:$C$36))), "",(COUNTIF($G48:$V48,"=3")/(16-COUNTBLANK('Datos Curso'!$C$21:$C$36))))</f>
        <v>0.44444444444444442</v>
      </c>
      <c r="AC48" s="191">
        <f>IF(ISERROR(COUNTIF($G48:$V48,"=2")/(16-COUNTBLANK('Datos Curso'!$C$21:$C$36))), "",(COUNTIF($G48:$V48,"=2")/(16-COUNTBLANK('Datos Curso'!$C$21:$C$36))))</f>
        <v>0.44444444444444442</v>
      </c>
      <c r="AD48" s="192">
        <f>IF(ISERROR(COUNTIF($G48:$V48,"=1")/(16-COUNTBLANK('Datos Curso'!$C$21:$C$36))), "",(COUNTIF($G48:$V48,"=1")/(16-COUNTBLANK('Datos Curso'!$C$21:$C$36))))</f>
        <v>0.1111111111111111</v>
      </c>
      <c r="AE48" s="359">
        <f>IF(ISERROR(COUNTIF($G48:$V48,"=0")/(16-COUNTBLANK('Datos Curso'!$C$21:$C$36))), "",(COUNTIF($G48:$V48,"=0")/(16-COUNTBLANK('Datos Curso'!$C$21:$C$36))))</f>
        <v>0</v>
      </c>
      <c r="AF48" s="366">
        <f t="shared" si="4"/>
        <v>1</v>
      </c>
    </row>
    <row r="49" spans="1:32" ht="25.5" x14ac:dyDescent="0.25">
      <c r="B49" s="613"/>
      <c r="C49" s="676"/>
      <c r="D49" s="677"/>
      <c r="E49" s="681"/>
      <c r="F49" s="314" t="str">
        <f>Indicadores!E41</f>
        <v>Identifica colores o formas que observa en diversos elementos u objetos.</v>
      </c>
      <c r="G49" s="421">
        <v>3</v>
      </c>
      <c r="H49" s="398">
        <v>2</v>
      </c>
      <c r="I49" s="398">
        <v>1</v>
      </c>
      <c r="J49" s="398">
        <v>2</v>
      </c>
      <c r="K49" s="869">
        <v>3</v>
      </c>
      <c r="L49" s="869">
        <v>2</v>
      </c>
      <c r="M49" s="869">
        <v>2</v>
      </c>
      <c r="N49" s="869">
        <v>2</v>
      </c>
      <c r="O49" s="869">
        <v>3</v>
      </c>
      <c r="P49" s="870"/>
      <c r="Q49" s="870"/>
      <c r="R49" s="870"/>
      <c r="S49" s="870"/>
      <c r="T49" s="870"/>
      <c r="U49" s="870"/>
      <c r="V49" s="881"/>
      <c r="W49" s="186">
        <f t="shared" si="0"/>
        <v>3</v>
      </c>
      <c r="X49" s="217">
        <f t="shared" si="1"/>
        <v>5</v>
      </c>
      <c r="Y49" s="218">
        <f t="shared" si="2"/>
        <v>1</v>
      </c>
      <c r="Z49" s="219">
        <f t="shared" si="3"/>
        <v>0</v>
      </c>
      <c r="AB49" s="190">
        <f>IF(ISERROR(COUNTIF($G49:$V49,"=3")/(16-COUNTBLANK('Datos Curso'!$C$21:$C$36))), "",(COUNTIF($G49:$V49,"=3")/(16-COUNTBLANK('Datos Curso'!$C$21:$C$36))))</f>
        <v>0.33333333333333331</v>
      </c>
      <c r="AC49" s="191">
        <f>IF(ISERROR(COUNTIF($G49:$V49,"=2")/(16-COUNTBLANK('Datos Curso'!$C$21:$C$36))), "",(COUNTIF($G49:$V49,"=2")/(16-COUNTBLANK('Datos Curso'!$C$21:$C$36))))</f>
        <v>0.55555555555555558</v>
      </c>
      <c r="AD49" s="192">
        <f>IF(ISERROR(COUNTIF($G49:$V49,"=1")/(16-COUNTBLANK('Datos Curso'!$C$21:$C$36))), "",(COUNTIF($G49:$V49,"=1")/(16-COUNTBLANK('Datos Curso'!$C$21:$C$36))))</f>
        <v>0.1111111111111111</v>
      </c>
      <c r="AE49" s="359">
        <f>IF(ISERROR(COUNTIF($G49:$V49,"=0")/(16-COUNTBLANK('Datos Curso'!$C$21:$C$36))), "",(COUNTIF($G49:$V49,"=0")/(16-COUNTBLANK('Datos Curso'!$C$21:$C$36))))</f>
        <v>0</v>
      </c>
      <c r="AF49" s="366">
        <f t="shared" si="4"/>
        <v>1</v>
      </c>
    </row>
    <row r="50" spans="1:32" ht="26.25" thickBot="1" x14ac:dyDescent="0.3">
      <c r="B50" s="614"/>
      <c r="C50" s="678"/>
      <c r="D50" s="679"/>
      <c r="E50" s="682"/>
      <c r="F50" s="316" t="str">
        <f>Indicadores!E42</f>
        <v>Menciona su agrado o desagrado al observar o escuchar alguna pieza artística.</v>
      </c>
      <c r="G50" s="422">
        <v>3</v>
      </c>
      <c r="H50" s="399">
        <v>2</v>
      </c>
      <c r="I50" s="399">
        <v>3</v>
      </c>
      <c r="J50" s="399">
        <v>2</v>
      </c>
      <c r="K50" s="884">
        <v>1</v>
      </c>
      <c r="L50" s="884">
        <v>2</v>
      </c>
      <c r="M50" s="884">
        <v>3</v>
      </c>
      <c r="N50" s="884">
        <v>2</v>
      </c>
      <c r="O50" s="884">
        <v>1</v>
      </c>
      <c r="P50" s="885"/>
      <c r="Q50" s="885"/>
      <c r="R50" s="885"/>
      <c r="S50" s="885"/>
      <c r="T50" s="885"/>
      <c r="U50" s="885"/>
      <c r="V50" s="886"/>
      <c r="W50" s="220">
        <f t="shared" si="0"/>
        <v>3</v>
      </c>
      <c r="X50" s="221">
        <f t="shared" si="1"/>
        <v>4</v>
      </c>
      <c r="Y50" s="222">
        <f t="shared" si="2"/>
        <v>2</v>
      </c>
      <c r="Z50" s="223">
        <f t="shared" si="3"/>
        <v>0</v>
      </c>
      <c r="AB50" s="199">
        <f>IF(ISERROR(COUNTIF($G50:$V50,"=3")/(16-COUNTBLANK('Datos Curso'!$C$21:$C$36))), "",(COUNTIF($G50:$V50,"=3")/(16-COUNTBLANK('Datos Curso'!$C$21:$C$36))))</f>
        <v>0.33333333333333331</v>
      </c>
      <c r="AC50" s="200">
        <f>IF(ISERROR(COUNTIF($G50:$V50,"=2")/(16-COUNTBLANK('Datos Curso'!$C$21:$C$36))), "",(COUNTIF($G50:$V50,"=2")/(16-COUNTBLANK('Datos Curso'!$C$21:$C$36))))</f>
        <v>0.44444444444444442</v>
      </c>
      <c r="AD50" s="201">
        <f>IF(ISERROR(COUNTIF($G50:$V50,"=1")/(16-COUNTBLANK('Datos Curso'!$C$21:$C$36))), "",(COUNTIF($G50:$V50,"=1")/(16-COUNTBLANK('Datos Curso'!$C$21:$C$36))))</f>
        <v>0.22222222222222221</v>
      </c>
      <c r="AE50" s="360">
        <f>IF(ISERROR(COUNTIF($G50:$V50,"=0")/(16-COUNTBLANK('Datos Curso'!$C$21:$C$36))), "",(COUNTIF($G50:$V50,"=0")/(16-COUNTBLANK('Datos Curso'!$C$21:$C$36))))</f>
        <v>0</v>
      </c>
      <c r="AF50" s="367">
        <f t="shared" si="4"/>
        <v>0.99999999999999989</v>
      </c>
    </row>
    <row r="51" spans="1:32" ht="13.5" customHeight="1" thickBot="1" x14ac:dyDescent="0.3">
      <c r="A51" s="182"/>
      <c r="B51" s="210"/>
      <c r="C51" s="210"/>
      <c r="D51" s="211"/>
      <c r="E51" s="224"/>
      <c r="F51" s="225"/>
      <c r="G51" s="397"/>
      <c r="H51" s="397"/>
      <c r="I51" s="397"/>
      <c r="J51" s="397"/>
      <c r="K51" s="878"/>
      <c r="L51" s="878"/>
      <c r="M51" s="878"/>
      <c r="N51" s="878"/>
      <c r="O51" s="878"/>
      <c r="P51" s="878"/>
      <c r="Q51" s="878"/>
      <c r="R51" s="878"/>
      <c r="S51" s="878"/>
      <c r="T51" s="878"/>
      <c r="U51" s="878"/>
      <c r="V51" s="879"/>
      <c r="W51" s="226"/>
      <c r="X51" s="226"/>
      <c r="Y51" s="226"/>
      <c r="Z51" s="226"/>
      <c r="AA51" s="214"/>
      <c r="AB51" s="213"/>
      <c r="AC51" s="213"/>
      <c r="AD51" s="213"/>
      <c r="AE51" s="213"/>
      <c r="AF51" s="182"/>
    </row>
    <row r="52" spans="1:32" ht="25.5" x14ac:dyDescent="0.25">
      <c r="B52" s="650" t="str">
        <f>Indicadores!B44</f>
        <v>Relación con el medio natural y cultural</v>
      </c>
      <c r="C52" s="653" t="str">
        <f>Indicadores!C44</f>
        <v xml:space="preserve">Seres vivos y su entorno      </v>
      </c>
      <c r="D52" s="664"/>
      <c r="E52" s="653" t="str">
        <f>Indicadores!D44</f>
        <v>Descubrimiento del mundo natural</v>
      </c>
      <c r="F52" s="317" t="str">
        <f>Indicadores!E44</f>
        <v>Identifica características físicas de personas, plantas y animales.</v>
      </c>
      <c r="G52" s="382">
        <v>3</v>
      </c>
      <c r="H52" s="373">
        <v>3</v>
      </c>
      <c r="I52" s="373">
        <v>3</v>
      </c>
      <c r="J52" s="373">
        <v>2</v>
      </c>
      <c r="K52" s="863">
        <v>3</v>
      </c>
      <c r="L52" s="863">
        <v>2</v>
      </c>
      <c r="M52" s="863">
        <v>1</v>
      </c>
      <c r="N52" s="863">
        <v>2</v>
      </c>
      <c r="O52" s="863">
        <v>3</v>
      </c>
      <c r="P52" s="864"/>
      <c r="Q52" s="864"/>
      <c r="R52" s="864"/>
      <c r="S52" s="864"/>
      <c r="T52" s="864"/>
      <c r="U52" s="864"/>
      <c r="V52" s="865"/>
      <c r="W52" s="178">
        <f t="shared" si="0"/>
        <v>5</v>
      </c>
      <c r="X52" s="179">
        <f t="shared" si="1"/>
        <v>3</v>
      </c>
      <c r="Y52" s="216">
        <f t="shared" si="2"/>
        <v>1</v>
      </c>
      <c r="Z52" s="181">
        <f t="shared" si="3"/>
        <v>0</v>
      </c>
      <c r="AB52" s="183">
        <f>IF(ISERROR(COUNTIF($G52:$V52,"=3")/(16-COUNTBLANK('Datos Curso'!$C$21:$C$36))), "",(COUNTIF($G52:$V52,"=3")/(16-COUNTBLANK('Datos Curso'!$C$21:$C$36))))</f>
        <v>0.55555555555555558</v>
      </c>
      <c r="AC52" s="184">
        <f>IF(ISERROR(COUNTIF($G52:$V52,"=2")/(16-COUNTBLANK('Datos Curso'!$C$21:$C$36))), "",(COUNTIF($G52:$V52,"=2")/(16-COUNTBLANK('Datos Curso'!$C$21:$C$36))))</f>
        <v>0.33333333333333331</v>
      </c>
      <c r="AD52" s="185">
        <f>IF(ISERROR(COUNTIF($G52:$V52,"=1")/(16-COUNTBLANK('Datos Curso'!$C$21:$C$36))), "",(COUNTIF($G52:$V52,"=1")/(16-COUNTBLANK('Datos Curso'!$C$21:$C$36))))</f>
        <v>0.1111111111111111</v>
      </c>
      <c r="AE52" s="358">
        <f>IF(ISERROR(COUNTIF($G52:$V52,"=0")/(16-COUNTBLANK('Datos Curso'!$C$21:$C$36))), "",(COUNTIF($G52:$V52,"=0")/(16-COUNTBLANK('Datos Curso'!$C$21:$C$36))))</f>
        <v>0</v>
      </c>
      <c r="AF52" s="365">
        <f t="shared" si="4"/>
        <v>1</v>
      </c>
    </row>
    <row r="53" spans="1:32" x14ac:dyDescent="0.25">
      <c r="B53" s="651"/>
      <c r="C53" s="654"/>
      <c r="D53" s="665"/>
      <c r="E53" s="654"/>
      <c r="F53" s="318" t="str">
        <f>Indicadores!E45</f>
        <v>Experimenta su entorno con materiales simples.</v>
      </c>
      <c r="G53" s="381">
        <v>3</v>
      </c>
      <c r="H53" s="377">
        <v>2</v>
      </c>
      <c r="I53" s="377">
        <v>1</v>
      </c>
      <c r="J53" s="377">
        <v>3</v>
      </c>
      <c r="K53" s="869">
        <v>2</v>
      </c>
      <c r="L53" s="869">
        <v>1</v>
      </c>
      <c r="M53" s="869">
        <v>2</v>
      </c>
      <c r="N53" s="869">
        <v>3</v>
      </c>
      <c r="O53" s="869">
        <v>2</v>
      </c>
      <c r="P53" s="870"/>
      <c r="Q53" s="870"/>
      <c r="R53" s="870"/>
      <c r="S53" s="870"/>
      <c r="T53" s="870"/>
      <c r="U53" s="870"/>
      <c r="V53" s="871"/>
      <c r="W53" s="186">
        <f t="shared" si="0"/>
        <v>3</v>
      </c>
      <c r="X53" s="217">
        <f t="shared" si="1"/>
        <v>4</v>
      </c>
      <c r="Y53" s="218">
        <f t="shared" si="2"/>
        <v>2</v>
      </c>
      <c r="Z53" s="219">
        <f t="shared" si="3"/>
        <v>0</v>
      </c>
      <c r="AB53" s="190">
        <f>IF(ISERROR(COUNTIF($G53:$V53,"=3")/(16-COUNTBLANK('Datos Curso'!$C$21:$C$36))), "",(COUNTIF($G53:$V53,"=3")/(16-COUNTBLANK('Datos Curso'!$C$21:$C$36))))</f>
        <v>0.33333333333333331</v>
      </c>
      <c r="AC53" s="191">
        <f>IF(ISERROR(COUNTIF($G53:$V53,"=2")/(16-COUNTBLANK('Datos Curso'!$C$21:$C$36))), "",(COUNTIF($G53:$V53,"=2")/(16-COUNTBLANK('Datos Curso'!$C$21:$C$36))))</f>
        <v>0.44444444444444442</v>
      </c>
      <c r="AD53" s="192">
        <f>IF(ISERROR(COUNTIF($G53:$V53,"=1")/(16-COUNTBLANK('Datos Curso'!$C$21:$C$36))), "",(COUNTIF($G53:$V53,"=1")/(16-COUNTBLANK('Datos Curso'!$C$21:$C$36))))</f>
        <v>0.22222222222222221</v>
      </c>
      <c r="AE53" s="359">
        <f>IF(ISERROR(COUNTIF($G53:$V53,"=0")/(16-COUNTBLANK('Datos Curso'!$C$21:$C$36))), "",(COUNTIF($G53:$V53,"=0")/(16-COUNTBLANK('Datos Curso'!$C$21:$C$36))))</f>
        <v>0</v>
      </c>
      <c r="AF53" s="366">
        <f t="shared" si="4"/>
        <v>0.99999999999999989</v>
      </c>
    </row>
    <row r="54" spans="1:32" ht="25.5" x14ac:dyDescent="0.25">
      <c r="B54" s="651"/>
      <c r="C54" s="654"/>
      <c r="D54" s="665"/>
      <c r="E54" s="654"/>
      <c r="F54" s="318" t="str">
        <f>Indicadores!E46</f>
        <v>Identifica elementos que forman parte del medio ambiente, cuando se le pregunta.</v>
      </c>
      <c r="G54" s="376">
        <v>3</v>
      </c>
      <c r="H54" s="377">
        <v>2</v>
      </c>
      <c r="I54" s="377">
        <v>1</v>
      </c>
      <c r="J54" s="377">
        <v>2</v>
      </c>
      <c r="K54" s="869">
        <v>3</v>
      </c>
      <c r="L54" s="869">
        <v>2</v>
      </c>
      <c r="M54" s="869">
        <v>1</v>
      </c>
      <c r="N54" s="869">
        <v>2</v>
      </c>
      <c r="O54" s="869">
        <v>3</v>
      </c>
      <c r="P54" s="870"/>
      <c r="Q54" s="870"/>
      <c r="R54" s="870"/>
      <c r="S54" s="870"/>
      <c r="T54" s="870"/>
      <c r="U54" s="870"/>
      <c r="V54" s="871"/>
      <c r="W54" s="186">
        <f t="shared" si="0"/>
        <v>3</v>
      </c>
      <c r="X54" s="217">
        <f t="shared" si="1"/>
        <v>4</v>
      </c>
      <c r="Y54" s="218">
        <f t="shared" si="2"/>
        <v>2</v>
      </c>
      <c r="Z54" s="219">
        <f t="shared" si="3"/>
        <v>0</v>
      </c>
      <c r="AB54" s="190">
        <f>IF(ISERROR(COUNTIF($G54:$V54,"=3")/(16-COUNTBLANK('Datos Curso'!$C$21:$C$36))), "",(COUNTIF($G54:$V54,"=3")/(16-COUNTBLANK('Datos Curso'!$C$21:$C$36))))</f>
        <v>0.33333333333333331</v>
      </c>
      <c r="AC54" s="191">
        <f>IF(ISERROR(COUNTIF($G54:$V54,"=2")/(16-COUNTBLANK('Datos Curso'!$C$21:$C$36))), "",(COUNTIF($G54:$V54,"=2")/(16-COUNTBLANK('Datos Curso'!$C$21:$C$36))))</f>
        <v>0.44444444444444442</v>
      </c>
      <c r="AD54" s="192">
        <f>IF(ISERROR(COUNTIF($G54:$V54,"=1")/(16-COUNTBLANK('Datos Curso'!$C$21:$C$36))), "",(COUNTIF($G54:$V54,"=1")/(16-COUNTBLANK('Datos Curso'!$C$21:$C$36))))</f>
        <v>0.22222222222222221</v>
      </c>
      <c r="AE54" s="359">
        <f>IF(ISERROR(COUNTIF($G54:$V54,"=0")/(16-COUNTBLANK('Datos Curso'!$C$21:$C$36))), "",(COUNTIF($G54:$V54,"=0")/(16-COUNTBLANK('Datos Curso'!$C$21:$C$36))))</f>
        <v>0</v>
      </c>
      <c r="AF54" s="366">
        <f t="shared" si="4"/>
        <v>0.99999999999999989</v>
      </c>
    </row>
    <row r="55" spans="1:32" ht="25.5" x14ac:dyDescent="0.25">
      <c r="B55" s="651"/>
      <c r="C55" s="654"/>
      <c r="D55" s="665"/>
      <c r="E55" s="654"/>
      <c r="F55" s="318" t="str">
        <f>Indicadores!E47</f>
        <v>Reconoce algunos fenómenos naturales que observa en afiches, fotos o noticias.</v>
      </c>
      <c r="G55" s="380">
        <v>3</v>
      </c>
      <c r="H55" s="375">
        <v>2</v>
      </c>
      <c r="I55" s="375">
        <v>2</v>
      </c>
      <c r="J55" s="375">
        <v>2</v>
      </c>
      <c r="K55" s="866">
        <v>1</v>
      </c>
      <c r="L55" s="866">
        <v>1</v>
      </c>
      <c r="M55" s="866">
        <v>2</v>
      </c>
      <c r="N55" s="866">
        <v>2</v>
      </c>
      <c r="O55" s="866">
        <v>1</v>
      </c>
      <c r="P55" s="867"/>
      <c r="Q55" s="867"/>
      <c r="R55" s="867"/>
      <c r="S55" s="867"/>
      <c r="T55" s="867"/>
      <c r="U55" s="867"/>
      <c r="V55" s="868"/>
      <c r="W55" s="186">
        <f t="shared" si="0"/>
        <v>1</v>
      </c>
      <c r="X55" s="217">
        <f t="shared" si="1"/>
        <v>5</v>
      </c>
      <c r="Y55" s="218">
        <f t="shared" si="2"/>
        <v>3</v>
      </c>
      <c r="Z55" s="219">
        <f t="shared" si="3"/>
        <v>0</v>
      </c>
      <c r="AB55" s="190">
        <f>IF(ISERROR(COUNTIF($G55:$V55,"=3")/(16-COUNTBLANK('Datos Curso'!$C$21:$C$36))), "",(COUNTIF($G55:$V55,"=3")/(16-COUNTBLANK('Datos Curso'!$C$21:$C$36))))</f>
        <v>0.1111111111111111</v>
      </c>
      <c r="AC55" s="191">
        <f>IF(ISERROR(COUNTIF($G55:$V55,"=2")/(16-COUNTBLANK('Datos Curso'!$C$21:$C$36))), "",(COUNTIF($G55:$V55,"=2")/(16-COUNTBLANK('Datos Curso'!$C$21:$C$36))))</f>
        <v>0.55555555555555558</v>
      </c>
      <c r="AD55" s="192">
        <f>IF(ISERROR(COUNTIF($G55:$V55,"=1")/(16-COUNTBLANK('Datos Curso'!$C$21:$C$36))), "",(COUNTIF($G55:$V55,"=1")/(16-COUNTBLANK('Datos Curso'!$C$21:$C$36))))</f>
        <v>0.33333333333333331</v>
      </c>
      <c r="AE55" s="359">
        <f>IF(ISERROR(COUNTIF($G55:$V55,"=0")/(16-COUNTBLANK('Datos Curso'!$C$21:$C$36))), "",(COUNTIF($G55:$V55,"=0")/(16-COUNTBLANK('Datos Curso'!$C$21:$C$36))))</f>
        <v>0</v>
      </c>
      <c r="AF55" s="366">
        <f t="shared" si="4"/>
        <v>1</v>
      </c>
    </row>
    <row r="56" spans="1:32" ht="15.75" thickBot="1" x14ac:dyDescent="0.3">
      <c r="B56" s="651"/>
      <c r="C56" s="666"/>
      <c r="D56" s="667"/>
      <c r="E56" s="654"/>
      <c r="F56" s="318" t="str">
        <f>Indicadores!E48</f>
        <v>Experimenta los pasos del método científico</v>
      </c>
      <c r="G56" s="381">
        <v>3</v>
      </c>
      <c r="H56" s="377">
        <v>2</v>
      </c>
      <c r="I56" s="377">
        <v>2</v>
      </c>
      <c r="J56" s="377">
        <v>1</v>
      </c>
      <c r="K56" s="869">
        <v>1</v>
      </c>
      <c r="L56" s="869">
        <v>1</v>
      </c>
      <c r="M56" s="869">
        <v>2</v>
      </c>
      <c r="N56" s="869">
        <v>2</v>
      </c>
      <c r="O56" s="869">
        <v>1</v>
      </c>
      <c r="P56" s="870"/>
      <c r="Q56" s="870"/>
      <c r="R56" s="870"/>
      <c r="S56" s="870"/>
      <c r="T56" s="870"/>
      <c r="U56" s="870"/>
      <c r="V56" s="871"/>
      <c r="W56" s="186">
        <f t="shared" si="0"/>
        <v>1</v>
      </c>
      <c r="X56" s="217">
        <f t="shared" si="1"/>
        <v>4</v>
      </c>
      <c r="Y56" s="218">
        <f t="shared" si="2"/>
        <v>4</v>
      </c>
      <c r="Z56" s="219">
        <f t="shared" si="3"/>
        <v>0</v>
      </c>
      <c r="AB56" s="199">
        <f>IF(ISERROR(COUNTIF($G56:$V56,"=3")/(16-COUNTBLANK('Datos Curso'!$C$21:$C$36))), "",(COUNTIF($G56:$V56,"=3")/(16-COUNTBLANK('Datos Curso'!$C$21:$C$36))))</f>
        <v>0.1111111111111111</v>
      </c>
      <c r="AC56" s="200">
        <f>IF(ISERROR(COUNTIF($G56:$V56,"=2")/(16-COUNTBLANK('Datos Curso'!$C$21:$C$36))), "",(COUNTIF($G56:$V56,"=2")/(16-COUNTBLANK('Datos Curso'!$C$21:$C$36))))</f>
        <v>0.44444444444444442</v>
      </c>
      <c r="AD56" s="201">
        <f>IF(ISERROR(COUNTIF($G56:$V56,"=1")/(16-COUNTBLANK('Datos Curso'!$C$21:$C$36))), "",(COUNTIF($G56:$V56,"=1")/(16-COUNTBLANK('Datos Curso'!$C$21:$C$36))))</f>
        <v>0.44444444444444442</v>
      </c>
      <c r="AE56" s="360">
        <f>IF(ISERROR(COUNTIF($G56:$V56,"=0")/(16-COUNTBLANK('Datos Curso'!$C$21:$C$36))), "",(COUNTIF($G56:$V56,"=0")/(16-COUNTBLANK('Datos Curso'!$C$21:$C$36))))</f>
        <v>0</v>
      </c>
      <c r="AF56" s="367">
        <f t="shared" si="4"/>
        <v>1</v>
      </c>
    </row>
    <row r="57" spans="1:32" x14ac:dyDescent="0.25">
      <c r="B57" s="651"/>
      <c r="C57" s="653" t="str">
        <f>Indicadores!C49</f>
        <v>Grupos humanos: sus formas de vida y acontecimientos relevantes</v>
      </c>
      <c r="D57" s="664"/>
      <c r="E57" s="653" t="str">
        <f>Indicadores!D49</f>
        <v>Conocimiento del entorno social</v>
      </c>
      <c r="F57" s="318" t="str">
        <f>Indicadores!E49</f>
        <v xml:space="preserve">Identifica a sus familiares más cercanos. </v>
      </c>
      <c r="G57" s="382">
        <v>3</v>
      </c>
      <c r="H57" s="373">
        <v>3</v>
      </c>
      <c r="I57" s="373">
        <v>3</v>
      </c>
      <c r="J57" s="373">
        <v>2</v>
      </c>
      <c r="K57" s="863">
        <v>2</v>
      </c>
      <c r="L57" s="863">
        <v>2</v>
      </c>
      <c r="M57" s="863">
        <v>3</v>
      </c>
      <c r="N57" s="863">
        <v>3</v>
      </c>
      <c r="O57" s="863">
        <v>2</v>
      </c>
      <c r="P57" s="864"/>
      <c r="Q57" s="864"/>
      <c r="R57" s="864"/>
      <c r="S57" s="864"/>
      <c r="T57" s="864"/>
      <c r="U57" s="864"/>
      <c r="V57" s="865"/>
      <c r="W57" s="178">
        <f t="shared" si="0"/>
        <v>5</v>
      </c>
      <c r="X57" s="179">
        <f t="shared" si="1"/>
        <v>4</v>
      </c>
      <c r="Y57" s="216">
        <f t="shared" si="2"/>
        <v>0</v>
      </c>
      <c r="Z57" s="181">
        <f t="shared" si="3"/>
        <v>0</v>
      </c>
      <c r="AB57" s="183">
        <f>IF(ISERROR(COUNTIF($G57:$V57,"=3")/(16-COUNTBLANK('Datos Curso'!$C$21:$C$36))), "",(COUNTIF($G57:$V57,"=3")/(16-COUNTBLANK('Datos Curso'!$C$21:$C$36))))</f>
        <v>0.55555555555555558</v>
      </c>
      <c r="AC57" s="184">
        <f>IF(ISERROR(COUNTIF($G57:$V57,"=2")/(16-COUNTBLANK('Datos Curso'!$C$21:$C$36))), "",(COUNTIF($G57:$V57,"=2")/(16-COUNTBLANK('Datos Curso'!$C$21:$C$36))))</f>
        <v>0.44444444444444442</v>
      </c>
      <c r="AD57" s="185">
        <f>IF(ISERROR(COUNTIF($G57:$V57,"=1")/(16-COUNTBLANK('Datos Curso'!$C$21:$C$36))), "",(COUNTIF($G57:$V57,"=1")/(16-COUNTBLANK('Datos Curso'!$C$21:$C$36))))</f>
        <v>0</v>
      </c>
      <c r="AE57" s="358">
        <f>IF(ISERROR(COUNTIF($G57:$V57,"=0")/(16-COUNTBLANK('Datos Curso'!$C$21:$C$36))), "",(COUNTIF($G57:$V57,"=0")/(16-COUNTBLANK('Datos Curso'!$C$21:$C$36))))</f>
        <v>0</v>
      </c>
      <c r="AF57" s="365">
        <f t="shared" si="4"/>
        <v>1</v>
      </c>
    </row>
    <row r="58" spans="1:32" ht="38.25" x14ac:dyDescent="0.25">
      <c r="B58" s="651"/>
      <c r="C58" s="654"/>
      <c r="D58" s="665"/>
      <c r="E58" s="654"/>
      <c r="F58" s="318" t="str">
        <f>Indicadores!E50</f>
        <v>Identifica la utilidad que tienen algunos aparatos electrónicos (radio, televisor, teléfono, computador) y utiliza algunas de sus funciones.</v>
      </c>
      <c r="G58" s="376">
        <v>3</v>
      </c>
      <c r="H58" s="377">
        <v>3</v>
      </c>
      <c r="I58" s="377">
        <v>2</v>
      </c>
      <c r="J58" s="377">
        <v>2</v>
      </c>
      <c r="K58" s="869">
        <v>1</v>
      </c>
      <c r="L58" s="869">
        <v>1</v>
      </c>
      <c r="M58" s="869">
        <v>2</v>
      </c>
      <c r="N58" s="869">
        <v>3</v>
      </c>
      <c r="O58" s="869">
        <v>2</v>
      </c>
      <c r="P58" s="870"/>
      <c r="Q58" s="870"/>
      <c r="R58" s="870"/>
      <c r="S58" s="870"/>
      <c r="T58" s="870"/>
      <c r="U58" s="870"/>
      <c r="V58" s="871"/>
      <c r="W58" s="186">
        <f>COUNTIF($G58:$V58,"=3")</f>
        <v>3</v>
      </c>
      <c r="X58" s="217">
        <f>COUNTIF($G58:$V58,"=2")</f>
        <v>4</v>
      </c>
      <c r="Y58" s="218">
        <f>COUNTIF($G58:$V58,"=1")</f>
        <v>2</v>
      </c>
      <c r="Z58" s="219">
        <f>COUNTIF($G58:$V58,"=0")</f>
        <v>0</v>
      </c>
      <c r="AB58" s="190">
        <f>IF(ISERROR(COUNTIF($G58:$V58,"=3")/(16-COUNTBLANK('Datos Curso'!$C$21:$C$36))), "",(COUNTIF($G58:$V58,"=3")/(16-COUNTBLANK('Datos Curso'!$C$21:$C$36))))</f>
        <v>0.33333333333333331</v>
      </c>
      <c r="AC58" s="191">
        <f>IF(ISERROR(COUNTIF($G58:$V58,"=2")/(16-COUNTBLANK('Datos Curso'!$C$21:$C$36))), "",(COUNTIF($G58:$V58,"=2")/(16-COUNTBLANK('Datos Curso'!$C$21:$C$36))))</f>
        <v>0.44444444444444442</v>
      </c>
      <c r="AD58" s="192">
        <f>IF(ISERROR(COUNTIF($G58:$V58,"=1")/(16-COUNTBLANK('Datos Curso'!$C$21:$C$36))), "",(COUNTIF($G58:$V58,"=1")/(16-COUNTBLANK('Datos Curso'!$C$21:$C$36))))</f>
        <v>0.22222222222222221</v>
      </c>
      <c r="AE58" s="359">
        <f>IF(ISERROR(COUNTIF($G58:$V58,"=0")/(16-COUNTBLANK('Datos Curso'!$C$21:$C$36))), "",(COUNTIF($G58:$V58,"=0")/(16-COUNTBLANK('Datos Curso'!$C$21:$C$36))))</f>
        <v>0</v>
      </c>
      <c r="AF58" s="366">
        <f t="shared" si="4"/>
        <v>0.99999999999999989</v>
      </c>
    </row>
    <row r="59" spans="1:32" ht="25.5" x14ac:dyDescent="0.25">
      <c r="B59" s="651"/>
      <c r="C59" s="654"/>
      <c r="D59" s="665"/>
      <c r="E59" s="654"/>
      <c r="F59" s="318" t="str">
        <f>Indicadores!E51</f>
        <v>Describe las principales características de lugares que conoce.</v>
      </c>
      <c r="G59" s="376">
        <v>3</v>
      </c>
      <c r="H59" s="377">
        <v>2</v>
      </c>
      <c r="I59" s="377">
        <v>1</v>
      </c>
      <c r="J59" s="377">
        <v>2</v>
      </c>
      <c r="K59" s="869">
        <v>2</v>
      </c>
      <c r="L59" s="869">
        <v>1</v>
      </c>
      <c r="M59" s="869">
        <v>3</v>
      </c>
      <c r="N59" s="869">
        <v>2</v>
      </c>
      <c r="O59" s="869">
        <v>3</v>
      </c>
      <c r="P59" s="870"/>
      <c r="Q59" s="870"/>
      <c r="R59" s="870"/>
      <c r="S59" s="870"/>
      <c r="T59" s="870"/>
      <c r="U59" s="870"/>
      <c r="V59" s="871"/>
      <c r="W59" s="186">
        <f t="shared" ref="W59:W61" si="5">COUNTIF($G59:$V59,"=3")</f>
        <v>3</v>
      </c>
      <c r="X59" s="217">
        <f t="shared" ref="X59:X61" si="6">COUNTIF($G59:$V59,"=2")</f>
        <v>4</v>
      </c>
      <c r="Y59" s="218">
        <f t="shared" ref="Y59:Y61" si="7">COUNTIF($G59:$V59,"=1")</f>
        <v>2</v>
      </c>
      <c r="Z59" s="219">
        <f t="shared" ref="Z59:Z61" si="8">COUNTIF($G59:$V59,"=0")</f>
        <v>0</v>
      </c>
      <c r="AB59" s="190">
        <f>IF(ISERROR(COUNTIF($G59:$V59,"=3")/(16-COUNTBLANK('Datos Curso'!$C$21:$C$36))), "",(COUNTIF($G59:$V59,"=3")/(16-COUNTBLANK('Datos Curso'!$C$21:$C$36))))</f>
        <v>0.33333333333333331</v>
      </c>
      <c r="AC59" s="191">
        <f>IF(ISERROR(COUNTIF($G59:$V59,"=2")/(16-COUNTBLANK('Datos Curso'!$C$21:$C$36))), "",(COUNTIF($G59:$V59,"=2")/(16-COUNTBLANK('Datos Curso'!$C$21:$C$36))))</f>
        <v>0.44444444444444442</v>
      </c>
      <c r="AD59" s="192">
        <f>IF(ISERROR(COUNTIF($G59:$V59,"=1")/(16-COUNTBLANK('Datos Curso'!$C$21:$C$36))), "",(COUNTIF($G59:$V59,"=1")/(16-COUNTBLANK('Datos Curso'!$C$21:$C$36))))</f>
        <v>0.22222222222222221</v>
      </c>
      <c r="AE59" s="359">
        <f>IF(ISERROR(COUNTIF($G59:$V59,"=0")/(16-COUNTBLANK('Datos Curso'!$C$21:$C$36))), "",(COUNTIF($G59:$V59,"=0")/(16-COUNTBLANK('Datos Curso'!$C$21:$C$36))))</f>
        <v>0</v>
      </c>
      <c r="AF59" s="366">
        <f t="shared" si="4"/>
        <v>0.99999999999999989</v>
      </c>
    </row>
    <row r="60" spans="1:32" ht="19.5" customHeight="1" thickBot="1" x14ac:dyDescent="0.3">
      <c r="B60" s="651"/>
      <c r="C60" s="666"/>
      <c r="D60" s="667"/>
      <c r="E60" s="654"/>
      <c r="F60" s="318" t="str">
        <f>Indicadores!E52</f>
        <v>Identifica algunos, hechos y celebraciones del país.</v>
      </c>
      <c r="G60" s="378">
        <v>3</v>
      </c>
      <c r="H60" s="379">
        <v>3</v>
      </c>
      <c r="I60" s="379">
        <v>3</v>
      </c>
      <c r="J60" s="379">
        <v>2</v>
      </c>
      <c r="K60" s="872">
        <v>2</v>
      </c>
      <c r="L60" s="872">
        <v>3</v>
      </c>
      <c r="M60" s="872">
        <v>2</v>
      </c>
      <c r="N60" s="872">
        <v>3</v>
      </c>
      <c r="O60" s="872">
        <v>1</v>
      </c>
      <c r="P60" s="873"/>
      <c r="Q60" s="873"/>
      <c r="R60" s="873"/>
      <c r="S60" s="873"/>
      <c r="T60" s="873"/>
      <c r="U60" s="873"/>
      <c r="V60" s="874"/>
      <c r="W60" s="220">
        <f t="shared" si="5"/>
        <v>5</v>
      </c>
      <c r="X60" s="221">
        <f t="shared" si="6"/>
        <v>3</v>
      </c>
      <c r="Y60" s="222">
        <f t="shared" si="7"/>
        <v>1</v>
      </c>
      <c r="Z60" s="223">
        <f t="shared" si="8"/>
        <v>0</v>
      </c>
      <c r="AB60" s="199">
        <f>IF(ISERROR(COUNTIF($G60:$V60,"=3")/(16-COUNTBLANK('Datos Curso'!$C$21:$C$36))), "",(COUNTIF($G60:$V60,"=3")/(16-COUNTBLANK('Datos Curso'!$C$21:$C$36))))</f>
        <v>0.55555555555555558</v>
      </c>
      <c r="AC60" s="200">
        <f>IF(ISERROR(COUNTIF($G60:$V60,"=2")/(16-COUNTBLANK('Datos Curso'!$C$21:$C$36))), "",(COUNTIF($G60:$V60,"=2")/(16-COUNTBLANK('Datos Curso'!$C$21:$C$36))))</f>
        <v>0.33333333333333331</v>
      </c>
      <c r="AD60" s="201">
        <f>IF(ISERROR(COUNTIF($G60:$V60,"=1")/(16-COUNTBLANK('Datos Curso'!$C$21:$C$36))), "",(COUNTIF($G60:$V60,"=1")/(16-COUNTBLANK('Datos Curso'!$C$21:$C$36))))</f>
        <v>0.1111111111111111</v>
      </c>
      <c r="AE60" s="360">
        <f>IF(ISERROR(COUNTIF($G60:$V60,"=0")/(16-COUNTBLANK('Datos Curso'!$C$21:$C$36))), "",(COUNTIF($G60:$V60,"=0")/(16-COUNTBLANK('Datos Curso'!$C$21:$C$36))))</f>
        <v>0</v>
      </c>
      <c r="AF60" s="367">
        <f t="shared" si="4"/>
        <v>1</v>
      </c>
    </row>
    <row r="61" spans="1:32" ht="25.5" x14ac:dyDescent="0.25">
      <c r="B61" s="651"/>
      <c r="C61" s="653" t="str">
        <f>Indicadores!C53</f>
        <v xml:space="preserve">Relaciones lógico-matemáticas y cuantificación </v>
      </c>
      <c r="D61" s="664"/>
      <c r="E61" s="655" t="str">
        <f>Indicadores!D53</f>
        <v>Razonamiento lógico y cuantificación</v>
      </c>
      <c r="F61" s="318" t="str">
        <f>Indicadores!E53</f>
        <v>Identifica algunas nociones espaciales como dentro-fuera, encima-abajo, cerca lejos.</v>
      </c>
      <c r="G61" s="380">
        <v>3</v>
      </c>
      <c r="H61" s="375">
        <v>2</v>
      </c>
      <c r="I61" s="375">
        <v>3</v>
      </c>
      <c r="J61" s="375">
        <v>2</v>
      </c>
      <c r="K61" s="866">
        <v>3</v>
      </c>
      <c r="L61" s="866">
        <v>2</v>
      </c>
      <c r="M61" s="866">
        <v>1</v>
      </c>
      <c r="N61" s="866">
        <v>1</v>
      </c>
      <c r="O61" s="866">
        <v>1</v>
      </c>
      <c r="P61" s="867"/>
      <c r="Q61" s="867"/>
      <c r="R61" s="867"/>
      <c r="S61" s="867"/>
      <c r="T61" s="867"/>
      <c r="U61" s="867"/>
      <c r="V61" s="868"/>
      <c r="W61" s="178">
        <f t="shared" si="5"/>
        <v>3</v>
      </c>
      <c r="X61" s="179">
        <f t="shared" si="6"/>
        <v>3</v>
      </c>
      <c r="Y61" s="216">
        <f t="shared" si="7"/>
        <v>3</v>
      </c>
      <c r="Z61" s="181">
        <f t="shared" si="8"/>
        <v>0</v>
      </c>
      <c r="AB61" s="183">
        <f>IF(ISERROR(COUNTIF($G61:$V61,"=3")/(16-COUNTBLANK('Datos Curso'!$C$21:$C$36))), "",(COUNTIF($G61:$V61,"=3")/(16-COUNTBLANK('Datos Curso'!$C$21:$C$36))))</f>
        <v>0.33333333333333331</v>
      </c>
      <c r="AC61" s="184">
        <f>IF(ISERROR(COUNTIF($G61:$V61,"=2")/(16-COUNTBLANK('Datos Curso'!$C$21:$C$36))), "",(COUNTIF($G61:$V61,"=2")/(16-COUNTBLANK('Datos Curso'!$C$21:$C$36))))</f>
        <v>0.33333333333333331</v>
      </c>
      <c r="AD61" s="185">
        <f>IF(ISERROR(COUNTIF($G61:$V61,"=1")/(16-COUNTBLANK('Datos Curso'!$C$21:$C$36))), "",(COUNTIF($G61:$V61,"=1")/(16-COUNTBLANK('Datos Curso'!$C$21:$C$36))))</f>
        <v>0.33333333333333331</v>
      </c>
      <c r="AE61" s="358">
        <f>IF(ISERROR(COUNTIF($G61:$V61,"=0")/(16-COUNTBLANK('Datos Curso'!$C$21:$C$36))), "",(COUNTIF($G61:$V61,"=0")/(16-COUNTBLANK('Datos Curso'!$C$21:$C$36))))</f>
        <v>0</v>
      </c>
      <c r="AF61" s="365">
        <f t="shared" si="4"/>
        <v>1</v>
      </c>
    </row>
    <row r="62" spans="1:32" x14ac:dyDescent="0.25">
      <c r="B62" s="651"/>
      <c r="C62" s="654"/>
      <c r="D62" s="665"/>
      <c r="E62" s="656"/>
      <c r="F62" s="318" t="str">
        <f>Indicadores!E54</f>
        <v xml:space="preserve">Clasifica por 1 criterio </v>
      </c>
      <c r="G62" s="381">
        <v>3</v>
      </c>
      <c r="H62" s="377">
        <v>3</v>
      </c>
      <c r="I62" s="377">
        <v>3</v>
      </c>
      <c r="J62" s="377">
        <v>2</v>
      </c>
      <c r="K62" s="869">
        <v>2</v>
      </c>
      <c r="L62" s="869">
        <v>2</v>
      </c>
      <c r="M62" s="869">
        <v>2</v>
      </c>
      <c r="N62" s="869">
        <v>1</v>
      </c>
      <c r="O62" s="869">
        <v>1</v>
      </c>
      <c r="P62" s="870"/>
      <c r="Q62" s="870"/>
      <c r="R62" s="870"/>
      <c r="S62" s="870"/>
      <c r="T62" s="870"/>
      <c r="U62" s="870"/>
      <c r="V62" s="871"/>
      <c r="W62" s="186">
        <f>COUNTIF($G62:$V62,"=3")</f>
        <v>3</v>
      </c>
      <c r="X62" s="217">
        <f>COUNTIF($G62:$V62,"=2")</f>
        <v>4</v>
      </c>
      <c r="Y62" s="218">
        <f>COUNTIF($G62:$V62,"=1")</f>
        <v>2</v>
      </c>
      <c r="Z62" s="219">
        <f>COUNTIF($G62:$V62,"=0")</f>
        <v>0</v>
      </c>
      <c r="AB62" s="190">
        <f>IF(ISERROR(COUNTIF($G62:$V62,"=3")/(16-COUNTBLANK('Datos Curso'!$C$21:$C$36))), "",(COUNTIF($G62:$V62,"=3")/(16-COUNTBLANK('Datos Curso'!$C$21:$C$36))))</f>
        <v>0.33333333333333331</v>
      </c>
      <c r="AC62" s="191">
        <f>IF(ISERROR(COUNTIF($G62:$V62,"=2")/(16-COUNTBLANK('Datos Curso'!$C$21:$C$36))), "",(COUNTIF($G62:$V62,"=2")/(16-COUNTBLANK('Datos Curso'!$C$21:$C$36))))</f>
        <v>0.44444444444444442</v>
      </c>
      <c r="AD62" s="192">
        <f>IF(ISERROR(COUNTIF($G62:$V62,"=1")/(16-COUNTBLANK('Datos Curso'!$C$21:$C$36))), "",(COUNTIF($G62:$V62,"=1")/(16-COUNTBLANK('Datos Curso'!$C$21:$C$36))))</f>
        <v>0.22222222222222221</v>
      </c>
      <c r="AE62" s="359">
        <f>IF(ISERROR(COUNTIF($G62:$V62,"=0")/(16-COUNTBLANK('Datos Curso'!$C$21:$C$36))), "",(COUNTIF($G62:$V62,"=0")/(16-COUNTBLANK('Datos Curso'!$C$21:$C$36))))</f>
        <v>0</v>
      </c>
      <c r="AF62" s="366">
        <f t="shared" si="4"/>
        <v>0.99999999999999989</v>
      </c>
    </row>
    <row r="63" spans="1:32" ht="25.5" x14ac:dyDescent="0.25">
      <c r="B63" s="651"/>
      <c r="C63" s="654"/>
      <c r="D63" s="665"/>
      <c r="E63" s="656"/>
      <c r="F63" s="318" t="str">
        <f>Indicadores!E55</f>
        <v>Ordena secuencia con 3 elementos  concretos, como por ejemplo: tamaño, longitud …</v>
      </c>
      <c r="G63" s="376">
        <v>3</v>
      </c>
      <c r="H63" s="377">
        <v>3</v>
      </c>
      <c r="I63" s="377">
        <v>3</v>
      </c>
      <c r="J63" s="377">
        <v>2</v>
      </c>
      <c r="K63" s="869">
        <v>2</v>
      </c>
      <c r="L63" s="869">
        <v>2</v>
      </c>
      <c r="M63" s="869">
        <v>1</v>
      </c>
      <c r="N63" s="869">
        <v>1</v>
      </c>
      <c r="O63" s="869">
        <v>2</v>
      </c>
      <c r="P63" s="870"/>
      <c r="Q63" s="870"/>
      <c r="R63" s="870"/>
      <c r="S63" s="870"/>
      <c r="T63" s="870"/>
      <c r="U63" s="870"/>
      <c r="V63" s="871"/>
      <c r="W63" s="186">
        <f t="shared" ref="W63:W70" si="9">COUNTIF($G63:$V63,"=3")</f>
        <v>3</v>
      </c>
      <c r="X63" s="217">
        <f t="shared" ref="X63:X70" si="10">COUNTIF($G63:$V63,"=2")</f>
        <v>4</v>
      </c>
      <c r="Y63" s="218">
        <f t="shared" ref="Y63:Y70" si="11">COUNTIF($G63:$V63,"=1")</f>
        <v>2</v>
      </c>
      <c r="Z63" s="219">
        <f t="shared" ref="Z63:Z70" si="12">COUNTIF($G63:$V63,"=0")</f>
        <v>0</v>
      </c>
      <c r="AB63" s="190">
        <f>IF(ISERROR(COUNTIF($G63:$V63,"=3")/(16-COUNTBLANK('Datos Curso'!$C$21:$C$36))), "",(COUNTIF($G63:$V63,"=3")/(16-COUNTBLANK('Datos Curso'!$C$21:$C$36))))</f>
        <v>0.33333333333333331</v>
      </c>
      <c r="AC63" s="191">
        <f>IF(ISERROR(COUNTIF($G63:$V63,"=2")/(16-COUNTBLANK('Datos Curso'!$C$21:$C$36))), "",(COUNTIF($G63:$V63,"=2")/(16-COUNTBLANK('Datos Curso'!$C$21:$C$36))))</f>
        <v>0.44444444444444442</v>
      </c>
      <c r="AD63" s="192">
        <f>IF(ISERROR(COUNTIF($G63:$V63,"=1")/(16-COUNTBLANK('Datos Curso'!$C$21:$C$36))), "",(COUNTIF($G63:$V63,"=1")/(16-COUNTBLANK('Datos Curso'!$C$21:$C$36))))</f>
        <v>0.22222222222222221</v>
      </c>
      <c r="AE63" s="359">
        <f>IF(ISERROR(COUNTIF($G63:$V63,"=0")/(16-COUNTBLANK('Datos Curso'!$C$21:$C$36))), "",(COUNTIF($G63:$V63,"=0")/(16-COUNTBLANK('Datos Curso'!$C$21:$C$36))))</f>
        <v>0</v>
      </c>
      <c r="AF63" s="366">
        <f t="shared" si="4"/>
        <v>0.99999999999999989</v>
      </c>
    </row>
    <row r="64" spans="1:32" x14ac:dyDescent="0.25">
      <c r="B64" s="651"/>
      <c r="C64" s="654"/>
      <c r="D64" s="665"/>
      <c r="E64" s="656"/>
      <c r="F64" s="318" t="str">
        <f>Indicadores!E56</f>
        <v xml:space="preserve">Reproduce patrones </v>
      </c>
      <c r="G64" s="380">
        <v>2</v>
      </c>
      <c r="H64" s="375">
        <v>2</v>
      </c>
      <c r="I64" s="375">
        <v>3</v>
      </c>
      <c r="J64" s="375">
        <v>3</v>
      </c>
      <c r="K64" s="866">
        <v>2</v>
      </c>
      <c r="L64" s="866">
        <v>1</v>
      </c>
      <c r="M64" s="866">
        <v>2</v>
      </c>
      <c r="N64" s="866">
        <v>3</v>
      </c>
      <c r="O64" s="866">
        <v>2</v>
      </c>
      <c r="P64" s="867"/>
      <c r="Q64" s="867"/>
      <c r="R64" s="867"/>
      <c r="S64" s="867"/>
      <c r="T64" s="867"/>
      <c r="U64" s="867"/>
      <c r="V64" s="868"/>
      <c r="W64" s="186">
        <f t="shared" si="9"/>
        <v>3</v>
      </c>
      <c r="X64" s="217">
        <f t="shared" si="10"/>
        <v>5</v>
      </c>
      <c r="Y64" s="218">
        <f t="shared" si="11"/>
        <v>1</v>
      </c>
      <c r="Z64" s="219">
        <f t="shared" si="12"/>
        <v>0</v>
      </c>
      <c r="AB64" s="190">
        <f>IF(ISERROR(COUNTIF($G64:$V64,"=3")/(16-COUNTBLANK('Datos Curso'!$C$21:$C$36))), "",(COUNTIF($G64:$V64,"=3")/(16-COUNTBLANK('Datos Curso'!$C$21:$C$36))))</f>
        <v>0.33333333333333331</v>
      </c>
      <c r="AC64" s="191">
        <f>IF(ISERROR(COUNTIF($G64:$V64,"=2")/(16-COUNTBLANK('Datos Curso'!$C$21:$C$36))), "",(COUNTIF($G64:$V64,"=2")/(16-COUNTBLANK('Datos Curso'!$C$21:$C$36))))</f>
        <v>0.55555555555555558</v>
      </c>
      <c r="AD64" s="192">
        <f>IF(ISERROR(COUNTIF($G64:$V64,"=1")/(16-COUNTBLANK('Datos Curso'!$C$21:$C$36))), "",(COUNTIF($G64:$V64,"=1")/(16-COUNTBLANK('Datos Curso'!$C$21:$C$36))))</f>
        <v>0.1111111111111111</v>
      </c>
      <c r="AE64" s="359">
        <f>IF(ISERROR(COUNTIF($G64:$V64,"=0")/(16-COUNTBLANK('Datos Curso'!$C$21:$C$36))), "",(COUNTIF($G64:$V64,"=0")/(16-COUNTBLANK('Datos Curso'!$C$21:$C$36))))</f>
        <v>0</v>
      </c>
      <c r="AF64" s="366">
        <f t="shared" si="4"/>
        <v>1</v>
      </c>
    </row>
    <row r="65" spans="2:32" ht="25.5" x14ac:dyDescent="0.25">
      <c r="B65" s="651"/>
      <c r="C65" s="654"/>
      <c r="D65" s="665"/>
      <c r="E65" s="656"/>
      <c r="F65" s="318" t="str">
        <f>Indicadores!E57</f>
        <v>Identifica conceptos “antes-después-finalmente” o lo que es “primero” o lo que “sigue”.</v>
      </c>
      <c r="G65" s="381">
        <v>3</v>
      </c>
      <c r="H65" s="377">
        <v>2</v>
      </c>
      <c r="I65" s="377">
        <v>1</v>
      </c>
      <c r="J65" s="377">
        <v>3</v>
      </c>
      <c r="K65" s="869">
        <v>2</v>
      </c>
      <c r="L65" s="869">
        <v>1</v>
      </c>
      <c r="M65" s="869">
        <v>3</v>
      </c>
      <c r="N65" s="869">
        <v>2</v>
      </c>
      <c r="O65" s="869">
        <v>1</v>
      </c>
      <c r="P65" s="870"/>
      <c r="Q65" s="870"/>
      <c r="R65" s="870"/>
      <c r="S65" s="870"/>
      <c r="T65" s="870"/>
      <c r="U65" s="870"/>
      <c r="V65" s="871"/>
      <c r="W65" s="186">
        <f t="shared" si="9"/>
        <v>3</v>
      </c>
      <c r="X65" s="217">
        <f t="shared" si="10"/>
        <v>3</v>
      </c>
      <c r="Y65" s="218">
        <f t="shared" si="11"/>
        <v>3</v>
      </c>
      <c r="Z65" s="219">
        <f t="shared" si="12"/>
        <v>0</v>
      </c>
      <c r="AB65" s="190">
        <f>IF(ISERROR(COUNTIF($G65:$V65,"=3")/(16-COUNTBLANK('Datos Curso'!$C$21:$C$36))), "",(COUNTIF($G65:$V65,"=3")/(16-COUNTBLANK('Datos Curso'!$C$21:$C$36))))</f>
        <v>0.33333333333333331</v>
      </c>
      <c r="AC65" s="191">
        <f>IF(ISERROR(COUNTIF($G65:$V65,"=2")/(16-COUNTBLANK('Datos Curso'!$C$21:$C$36))), "",(COUNTIF($G65:$V65,"=2")/(16-COUNTBLANK('Datos Curso'!$C$21:$C$36))))</f>
        <v>0.33333333333333331</v>
      </c>
      <c r="AD65" s="192">
        <f>IF(ISERROR(COUNTIF($G65:$V65,"=1")/(16-COUNTBLANK('Datos Curso'!$C$21:$C$36))), "",(COUNTIF($G65:$V65,"=1")/(16-COUNTBLANK('Datos Curso'!$C$21:$C$36))))</f>
        <v>0.33333333333333331</v>
      </c>
      <c r="AE65" s="359">
        <f>IF(ISERROR(COUNTIF($G65:$V65,"=0")/(16-COUNTBLANK('Datos Curso'!$C$21:$C$36))), "",(COUNTIF($G65:$V65,"=0")/(16-COUNTBLANK('Datos Curso'!$C$21:$C$36))))</f>
        <v>0</v>
      </c>
      <c r="AF65" s="366">
        <f t="shared" si="4"/>
        <v>1</v>
      </c>
    </row>
    <row r="66" spans="2:32" ht="25.5" x14ac:dyDescent="0.25">
      <c r="B66" s="651"/>
      <c r="C66" s="654"/>
      <c r="D66" s="665"/>
      <c r="E66" s="656"/>
      <c r="F66" s="318" t="str">
        <f>Indicadores!E58</f>
        <v xml:space="preserve">Resuelve problemas prácticos de acuerdo a su nivel </v>
      </c>
      <c r="G66" s="381">
        <v>3</v>
      </c>
      <c r="H66" s="377">
        <v>2</v>
      </c>
      <c r="I66" s="377">
        <v>3</v>
      </c>
      <c r="J66" s="377">
        <v>2</v>
      </c>
      <c r="K66" s="869">
        <v>2</v>
      </c>
      <c r="L66" s="869">
        <v>3</v>
      </c>
      <c r="M66" s="869">
        <v>3</v>
      </c>
      <c r="N66" s="869">
        <v>3</v>
      </c>
      <c r="O66" s="869">
        <v>1</v>
      </c>
      <c r="P66" s="870"/>
      <c r="Q66" s="870"/>
      <c r="R66" s="870"/>
      <c r="S66" s="870"/>
      <c r="T66" s="870"/>
      <c r="U66" s="870"/>
      <c r="V66" s="871"/>
      <c r="W66" s="186">
        <f t="shared" si="9"/>
        <v>5</v>
      </c>
      <c r="X66" s="217">
        <f t="shared" si="10"/>
        <v>3</v>
      </c>
      <c r="Y66" s="218">
        <f t="shared" si="11"/>
        <v>1</v>
      </c>
      <c r="Z66" s="219">
        <f t="shared" si="12"/>
        <v>0</v>
      </c>
      <c r="AB66" s="190">
        <f>IF(ISERROR(COUNTIF($G66:$V66,"=3")/(16-COUNTBLANK('Datos Curso'!$C$21:$C$36))), "",(COUNTIF($G66:$V66,"=3")/(16-COUNTBLANK('Datos Curso'!$C$21:$C$36))))</f>
        <v>0.55555555555555558</v>
      </c>
      <c r="AC66" s="191">
        <f>IF(ISERROR(COUNTIF($G66:$V66,"=2")/(16-COUNTBLANK('Datos Curso'!$C$21:$C$36))), "",(COUNTIF($G66:$V66,"=2")/(16-COUNTBLANK('Datos Curso'!$C$21:$C$36))))</f>
        <v>0.33333333333333331</v>
      </c>
      <c r="AD66" s="192">
        <f>IF(ISERROR(COUNTIF($G66:$V66,"=1")/(16-COUNTBLANK('Datos Curso'!$C$21:$C$36))), "",(COUNTIF($G66:$V66,"=1")/(16-COUNTBLANK('Datos Curso'!$C$21:$C$36))))</f>
        <v>0.1111111111111111</v>
      </c>
      <c r="AE66" s="359">
        <f>IF(ISERROR(COUNTIF($G66:$V66,"=0")/(16-COUNTBLANK('Datos Curso'!$C$21:$C$36))), "",(COUNTIF($G66:$V66,"=0")/(16-COUNTBLANK('Datos Curso'!$C$21:$C$36))))</f>
        <v>0</v>
      </c>
      <c r="AF66" s="366">
        <f t="shared" si="4"/>
        <v>1</v>
      </c>
    </row>
    <row r="67" spans="2:32" x14ac:dyDescent="0.25">
      <c r="B67" s="651"/>
      <c r="C67" s="654"/>
      <c r="D67" s="665"/>
      <c r="E67" s="656"/>
      <c r="F67" s="318" t="str">
        <f>Indicadores!E59</f>
        <v>Identifica esfera y cubo</v>
      </c>
      <c r="G67" s="376">
        <v>1</v>
      </c>
      <c r="H67" s="377">
        <v>1</v>
      </c>
      <c r="I67" s="377">
        <v>1</v>
      </c>
      <c r="J67" s="377">
        <v>1</v>
      </c>
      <c r="K67" s="869">
        <v>1</v>
      </c>
      <c r="L67" s="869">
        <v>1</v>
      </c>
      <c r="M67" s="869">
        <v>1</v>
      </c>
      <c r="N67" s="869">
        <v>1</v>
      </c>
      <c r="O67" s="869">
        <v>1</v>
      </c>
      <c r="P67" s="870"/>
      <c r="Q67" s="870"/>
      <c r="R67" s="870"/>
      <c r="S67" s="870"/>
      <c r="T67" s="870"/>
      <c r="U67" s="870"/>
      <c r="V67" s="871"/>
      <c r="W67" s="186">
        <f t="shared" si="9"/>
        <v>0</v>
      </c>
      <c r="X67" s="217">
        <f t="shared" si="10"/>
        <v>0</v>
      </c>
      <c r="Y67" s="218">
        <f t="shared" si="11"/>
        <v>9</v>
      </c>
      <c r="Z67" s="219">
        <f t="shared" si="12"/>
        <v>0</v>
      </c>
      <c r="AB67" s="190">
        <f>IF(ISERROR(COUNTIF($G67:$V67,"=3")/(16-COUNTBLANK('Datos Curso'!$C$21:$C$36))), "",(COUNTIF($G67:$V67,"=3")/(16-COUNTBLANK('Datos Curso'!$C$21:$C$36))))</f>
        <v>0</v>
      </c>
      <c r="AC67" s="191">
        <f>IF(ISERROR(COUNTIF($G67:$V67,"=2")/(16-COUNTBLANK('Datos Curso'!$C$21:$C$36))), "",(COUNTIF($G67:$V67,"=2")/(16-COUNTBLANK('Datos Curso'!$C$21:$C$36))))</f>
        <v>0</v>
      </c>
      <c r="AD67" s="192">
        <f>IF(ISERROR(COUNTIF($G67:$V67,"=1")/(16-COUNTBLANK('Datos Curso'!$C$21:$C$36))), "",(COUNTIF($G67:$V67,"=1")/(16-COUNTBLANK('Datos Curso'!$C$21:$C$36))))</f>
        <v>1</v>
      </c>
      <c r="AE67" s="359">
        <f>IF(ISERROR(COUNTIF($G67:$V67,"=0")/(16-COUNTBLANK('Datos Curso'!$C$21:$C$36))), "",(COUNTIF($G67:$V67,"=0")/(16-COUNTBLANK('Datos Curso'!$C$21:$C$36))))</f>
        <v>0</v>
      </c>
      <c r="AF67" s="366">
        <f t="shared" si="4"/>
        <v>1</v>
      </c>
    </row>
    <row r="68" spans="2:32" x14ac:dyDescent="0.25">
      <c r="B68" s="651"/>
      <c r="C68" s="654"/>
      <c r="D68" s="665"/>
      <c r="E68" s="656"/>
      <c r="F68" s="318" t="str">
        <f>Indicadores!E60</f>
        <v>Indica al menos 3 números entre 1 y 10.</v>
      </c>
      <c r="G68" s="380">
        <v>2</v>
      </c>
      <c r="H68" s="375">
        <v>3</v>
      </c>
      <c r="I68" s="375">
        <v>2</v>
      </c>
      <c r="J68" s="375">
        <v>3</v>
      </c>
      <c r="K68" s="866">
        <v>2</v>
      </c>
      <c r="L68" s="866">
        <v>1</v>
      </c>
      <c r="M68" s="866">
        <v>2</v>
      </c>
      <c r="N68" s="866">
        <v>1</v>
      </c>
      <c r="O68" s="866">
        <v>2</v>
      </c>
      <c r="P68" s="867"/>
      <c r="Q68" s="867"/>
      <c r="R68" s="867"/>
      <c r="S68" s="867"/>
      <c r="T68" s="867"/>
      <c r="U68" s="867"/>
      <c r="V68" s="868"/>
      <c r="W68" s="186">
        <f t="shared" si="9"/>
        <v>2</v>
      </c>
      <c r="X68" s="217">
        <f t="shared" si="10"/>
        <v>5</v>
      </c>
      <c r="Y68" s="218">
        <f t="shared" si="11"/>
        <v>2</v>
      </c>
      <c r="Z68" s="219">
        <f t="shared" si="12"/>
        <v>0</v>
      </c>
      <c r="AB68" s="190">
        <f>IF(ISERROR(COUNTIF($G68:$V68,"=3")/(16-COUNTBLANK('Datos Curso'!$C$21:$C$36))), "",(COUNTIF($G68:$V68,"=3")/(16-COUNTBLANK('Datos Curso'!$C$21:$C$36))))</f>
        <v>0.22222222222222221</v>
      </c>
      <c r="AC68" s="191">
        <f>IF(ISERROR(COUNTIF($G68:$V68,"=2")/(16-COUNTBLANK('Datos Curso'!$C$21:$C$36))), "",(COUNTIF($G68:$V68,"=2")/(16-COUNTBLANK('Datos Curso'!$C$21:$C$36))))</f>
        <v>0.55555555555555558</v>
      </c>
      <c r="AD68" s="192">
        <f>IF(ISERROR(COUNTIF($G68:$V68,"=1")/(16-COUNTBLANK('Datos Curso'!$C$21:$C$36))), "",(COUNTIF($G68:$V68,"=1")/(16-COUNTBLANK('Datos Curso'!$C$21:$C$36))))</f>
        <v>0.22222222222222221</v>
      </c>
      <c r="AE68" s="359">
        <f>IF(ISERROR(COUNTIF($G68:$V68,"=0")/(16-COUNTBLANK('Datos Curso'!$C$21:$C$36))), "",(COUNTIF($G68:$V68,"=0")/(16-COUNTBLANK('Datos Curso'!$C$21:$C$36))))</f>
        <v>0</v>
      </c>
      <c r="AF68" s="366">
        <f t="shared" si="4"/>
        <v>1</v>
      </c>
    </row>
    <row r="69" spans="2:32" x14ac:dyDescent="0.25">
      <c r="B69" s="651"/>
      <c r="C69" s="654"/>
      <c r="D69" s="665"/>
      <c r="E69" s="656"/>
      <c r="F69" s="318" t="str">
        <f>Indicadores!E61</f>
        <v>Cuenta hasta 3 asociando el número a la cantidad.</v>
      </c>
      <c r="G69" s="381">
        <v>1</v>
      </c>
      <c r="H69" s="377">
        <v>1</v>
      </c>
      <c r="I69" s="377">
        <v>1</v>
      </c>
      <c r="J69" s="377">
        <v>2</v>
      </c>
      <c r="K69" s="869">
        <v>2</v>
      </c>
      <c r="L69" s="869">
        <v>3</v>
      </c>
      <c r="M69" s="869">
        <v>2</v>
      </c>
      <c r="N69" s="869">
        <v>3</v>
      </c>
      <c r="O69" s="869">
        <v>2</v>
      </c>
      <c r="P69" s="870"/>
      <c r="Q69" s="870"/>
      <c r="R69" s="870"/>
      <c r="S69" s="870"/>
      <c r="T69" s="870"/>
      <c r="U69" s="870"/>
      <c r="V69" s="871"/>
      <c r="W69" s="186">
        <f t="shared" si="9"/>
        <v>2</v>
      </c>
      <c r="X69" s="217">
        <f t="shared" si="10"/>
        <v>4</v>
      </c>
      <c r="Y69" s="218">
        <f t="shared" si="11"/>
        <v>3</v>
      </c>
      <c r="Z69" s="219">
        <f t="shared" si="12"/>
        <v>0</v>
      </c>
      <c r="AB69" s="190">
        <f>IF(ISERROR(COUNTIF($G69:$V69,"=3")/(16-COUNTBLANK('Datos Curso'!$C$21:$C$36))), "",(COUNTIF($G69:$V69,"=3")/(16-COUNTBLANK('Datos Curso'!$C$21:$C$36))))</f>
        <v>0.22222222222222221</v>
      </c>
      <c r="AC69" s="191">
        <f>IF(ISERROR(COUNTIF($G69:$V69,"=2")/(16-COUNTBLANK('Datos Curso'!$C$21:$C$36))), "",(COUNTIF($G69:$V69,"=2")/(16-COUNTBLANK('Datos Curso'!$C$21:$C$36))))</f>
        <v>0.44444444444444442</v>
      </c>
      <c r="AD69" s="192">
        <f>IF(ISERROR(COUNTIF($G69:$V69,"=1")/(16-COUNTBLANK('Datos Curso'!$C$21:$C$36))), "",(COUNTIF($G69:$V69,"=1")/(16-COUNTBLANK('Datos Curso'!$C$21:$C$36))))</f>
        <v>0.33333333333333331</v>
      </c>
      <c r="AE69" s="359">
        <f>IF(ISERROR(COUNTIF($G69:$V69,"=0")/(16-COUNTBLANK('Datos Curso'!$C$21:$C$36))), "",(COUNTIF($G69:$V69,"=0")/(16-COUNTBLANK('Datos Curso'!$C$21:$C$36))))</f>
        <v>0</v>
      </c>
      <c r="AF69" s="366">
        <f t="shared" si="4"/>
        <v>1</v>
      </c>
    </row>
    <row r="70" spans="2:32" ht="15.75" thickBot="1" x14ac:dyDescent="0.3">
      <c r="B70" s="652"/>
      <c r="C70" s="666"/>
      <c r="D70" s="667"/>
      <c r="E70" s="657"/>
      <c r="F70" s="318" t="str">
        <f>Indicadores!E62</f>
        <v>Dibuja cantidades de hasta 5 elementos.</v>
      </c>
      <c r="G70" s="383">
        <v>2</v>
      </c>
      <c r="H70" s="379">
        <v>3</v>
      </c>
      <c r="I70" s="379">
        <v>2</v>
      </c>
      <c r="J70" s="379">
        <v>1</v>
      </c>
      <c r="K70" s="872">
        <v>2</v>
      </c>
      <c r="L70" s="872">
        <v>3</v>
      </c>
      <c r="M70" s="872">
        <v>1</v>
      </c>
      <c r="N70" s="872">
        <v>3</v>
      </c>
      <c r="O70" s="872">
        <v>2</v>
      </c>
      <c r="P70" s="873"/>
      <c r="Q70" s="873"/>
      <c r="R70" s="873"/>
      <c r="S70" s="873"/>
      <c r="T70" s="873"/>
      <c r="U70" s="873"/>
      <c r="V70" s="874"/>
      <c r="W70" s="220">
        <f t="shared" si="9"/>
        <v>3</v>
      </c>
      <c r="X70" s="221">
        <f t="shared" si="10"/>
        <v>4</v>
      </c>
      <c r="Y70" s="222">
        <f t="shared" si="11"/>
        <v>2</v>
      </c>
      <c r="Z70" s="223">
        <f t="shared" si="12"/>
        <v>0</v>
      </c>
      <c r="AB70" s="199">
        <f>IF(ISERROR(COUNTIF($G70:$V70,"=3")/(16-COUNTBLANK('Datos Curso'!$C$21:$C$36))), "",(COUNTIF($G70:$V70,"=3")/(16-COUNTBLANK('Datos Curso'!$C$21:$C$36))))</f>
        <v>0.33333333333333331</v>
      </c>
      <c r="AC70" s="200">
        <f>IF(ISERROR(COUNTIF($G70:$V70,"=2")/(16-COUNTBLANK('Datos Curso'!$C$21:$C$36))), "",(COUNTIF($G70:$V70,"=2")/(16-COUNTBLANK('Datos Curso'!$C$21:$C$36))))</f>
        <v>0.44444444444444442</v>
      </c>
      <c r="AD70" s="201">
        <f>IF(ISERROR(COUNTIF($G70:$V70,"=1")/(16-COUNTBLANK('Datos Curso'!$C$21:$C$36))), "",(COUNTIF($G70:$V70,"=1")/(16-COUNTBLANK('Datos Curso'!$C$21:$C$36))))</f>
        <v>0.22222222222222221</v>
      </c>
      <c r="AE70" s="360">
        <f>IF(ISERROR(COUNTIF($G70:$V70,"=0")/(16-COUNTBLANK('Datos Curso'!$C$21:$C$36))), "",(COUNTIF($G70:$V70,"=0")/(16-COUNTBLANK('Datos Curso'!$C$21:$C$36))))</f>
        <v>0</v>
      </c>
      <c r="AF70" s="367">
        <f t="shared" si="4"/>
        <v>0.99999999999999989</v>
      </c>
    </row>
    <row r="71" spans="2:32" ht="13.5" customHeight="1" thickBot="1" x14ac:dyDescent="0.3">
      <c r="B71" s="150"/>
      <c r="C71" s="150"/>
      <c r="D71" s="150"/>
      <c r="E71" s="150"/>
      <c r="F71" s="151"/>
      <c r="G71" s="150"/>
      <c r="H71" s="227"/>
      <c r="I71" s="150"/>
      <c r="J71" s="150"/>
      <c r="K71" s="150"/>
      <c r="L71" s="150"/>
      <c r="M71" s="150"/>
      <c r="N71" s="150"/>
      <c r="O71" s="150"/>
      <c r="P71" s="150"/>
      <c r="Q71" s="150"/>
      <c r="R71" s="150"/>
      <c r="S71" s="150"/>
      <c r="T71" s="150"/>
      <c r="U71" s="150"/>
      <c r="V71" s="150"/>
      <c r="W71" s="228"/>
      <c r="X71" s="228"/>
      <c r="Y71" s="228"/>
      <c r="Z71" s="228"/>
      <c r="AB71" s="228"/>
      <c r="AC71" s="228"/>
      <c r="AD71" s="228"/>
      <c r="AE71" s="228"/>
    </row>
    <row r="72" spans="2:32" x14ac:dyDescent="0.25">
      <c r="B72" s="609" t="s">
        <v>21</v>
      </c>
      <c r="C72" s="615"/>
      <c r="D72" s="616"/>
      <c r="E72" s="616"/>
      <c r="F72" s="229" t="s">
        <v>6</v>
      </c>
      <c r="G72" s="178">
        <f t="shared" ref="G72:V72" si="13">COUNTIF(G$12:G$27,"=3")</f>
        <v>9</v>
      </c>
      <c r="H72" s="178">
        <f t="shared" si="13"/>
        <v>9</v>
      </c>
      <c r="I72" s="178">
        <f t="shared" si="13"/>
        <v>11</v>
      </c>
      <c r="J72" s="178">
        <f t="shared" si="13"/>
        <v>9</v>
      </c>
      <c r="K72" s="178">
        <f t="shared" si="13"/>
        <v>7</v>
      </c>
      <c r="L72" s="178">
        <f t="shared" si="13"/>
        <v>3</v>
      </c>
      <c r="M72" s="178">
        <f t="shared" si="13"/>
        <v>9</v>
      </c>
      <c r="N72" s="178">
        <f t="shared" si="13"/>
        <v>10</v>
      </c>
      <c r="O72" s="178">
        <f t="shared" si="13"/>
        <v>7</v>
      </c>
      <c r="P72" s="178">
        <f t="shared" si="13"/>
        <v>0</v>
      </c>
      <c r="Q72" s="178">
        <f t="shared" si="13"/>
        <v>0</v>
      </c>
      <c r="R72" s="178">
        <f t="shared" si="13"/>
        <v>0</v>
      </c>
      <c r="S72" s="178">
        <f t="shared" si="13"/>
        <v>0</v>
      </c>
      <c r="T72" s="178">
        <f t="shared" si="13"/>
        <v>0</v>
      </c>
      <c r="U72" s="178">
        <f t="shared" si="13"/>
        <v>0</v>
      </c>
      <c r="V72" s="178">
        <f t="shared" si="13"/>
        <v>0</v>
      </c>
      <c r="W72" s="228"/>
      <c r="X72" s="228"/>
      <c r="Y72" s="228"/>
      <c r="Z72" s="228"/>
      <c r="AB72" s="228"/>
      <c r="AC72" s="228"/>
      <c r="AD72" s="228"/>
      <c r="AE72" s="228"/>
    </row>
    <row r="73" spans="2:32" x14ac:dyDescent="0.25">
      <c r="B73" s="610"/>
      <c r="C73" s="617"/>
      <c r="D73" s="618"/>
      <c r="E73" s="618"/>
      <c r="F73" s="230" t="s">
        <v>36</v>
      </c>
      <c r="G73" s="231">
        <f t="shared" ref="G73:V73" si="14">COUNTIF(G$12:G$27,"=2")</f>
        <v>4</v>
      </c>
      <c r="H73" s="231">
        <f t="shared" si="14"/>
        <v>5</v>
      </c>
      <c r="I73" s="231">
        <f t="shared" si="14"/>
        <v>2</v>
      </c>
      <c r="J73" s="231">
        <f t="shared" si="14"/>
        <v>6</v>
      </c>
      <c r="K73" s="231">
        <f t="shared" si="14"/>
        <v>6</v>
      </c>
      <c r="L73" s="231">
        <f t="shared" si="14"/>
        <v>4</v>
      </c>
      <c r="M73" s="231">
        <f t="shared" si="14"/>
        <v>5</v>
      </c>
      <c r="N73" s="231">
        <f t="shared" si="14"/>
        <v>5</v>
      </c>
      <c r="O73" s="231">
        <f t="shared" si="14"/>
        <v>6</v>
      </c>
      <c r="P73" s="231">
        <f t="shared" si="14"/>
        <v>0</v>
      </c>
      <c r="Q73" s="231">
        <f t="shared" si="14"/>
        <v>0</v>
      </c>
      <c r="R73" s="231">
        <f t="shared" si="14"/>
        <v>0</v>
      </c>
      <c r="S73" s="231">
        <f t="shared" si="14"/>
        <v>0</v>
      </c>
      <c r="T73" s="231">
        <f t="shared" si="14"/>
        <v>0</v>
      </c>
      <c r="U73" s="231">
        <f t="shared" si="14"/>
        <v>0</v>
      </c>
      <c r="V73" s="231">
        <f t="shared" si="14"/>
        <v>0</v>
      </c>
      <c r="W73" s="228"/>
      <c r="X73" s="228"/>
      <c r="Y73" s="228"/>
      <c r="Z73" s="228"/>
      <c r="AB73" s="228"/>
      <c r="AC73" s="228"/>
      <c r="AD73" s="228"/>
      <c r="AE73" s="228"/>
    </row>
    <row r="74" spans="2:32" x14ac:dyDescent="0.25">
      <c r="B74" s="610"/>
      <c r="C74" s="617"/>
      <c r="D74" s="618"/>
      <c r="E74" s="618"/>
      <c r="F74" s="230" t="s">
        <v>8</v>
      </c>
      <c r="G74" s="232">
        <f t="shared" ref="G74:V74" si="15">COUNTIF(G$12:G$27,"=1")</f>
        <v>3</v>
      </c>
      <c r="H74" s="232">
        <f t="shared" si="15"/>
        <v>2</v>
      </c>
      <c r="I74" s="232">
        <f t="shared" si="15"/>
        <v>3</v>
      </c>
      <c r="J74" s="232">
        <f t="shared" si="15"/>
        <v>1</v>
      </c>
      <c r="K74" s="232">
        <f t="shared" si="15"/>
        <v>3</v>
      </c>
      <c r="L74" s="232">
        <f t="shared" si="15"/>
        <v>9</v>
      </c>
      <c r="M74" s="232">
        <f t="shared" si="15"/>
        <v>2</v>
      </c>
      <c r="N74" s="232">
        <f t="shared" si="15"/>
        <v>1</v>
      </c>
      <c r="O74" s="232">
        <f t="shared" si="15"/>
        <v>3</v>
      </c>
      <c r="P74" s="232">
        <f t="shared" si="15"/>
        <v>0</v>
      </c>
      <c r="Q74" s="232">
        <f t="shared" si="15"/>
        <v>0</v>
      </c>
      <c r="R74" s="232">
        <f t="shared" si="15"/>
        <v>0</v>
      </c>
      <c r="S74" s="232">
        <f t="shared" si="15"/>
        <v>0</v>
      </c>
      <c r="T74" s="232">
        <f t="shared" si="15"/>
        <v>0</v>
      </c>
      <c r="U74" s="232">
        <f t="shared" si="15"/>
        <v>0</v>
      </c>
      <c r="V74" s="232">
        <f t="shared" si="15"/>
        <v>0</v>
      </c>
      <c r="W74" s="228"/>
      <c r="X74" s="228"/>
      <c r="Y74" s="228"/>
      <c r="Z74" s="228"/>
      <c r="AB74" s="228"/>
      <c r="AC74" s="228"/>
      <c r="AD74" s="228"/>
      <c r="AE74" s="228"/>
    </row>
    <row r="75" spans="2:32" ht="15.75" thickBot="1" x14ac:dyDescent="0.3">
      <c r="B75" s="610"/>
      <c r="C75" s="617"/>
      <c r="D75" s="618"/>
      <c r="E75" s="618"/>
      <c r="F75" s="233" t="s">
        <v>37</v>
      </c>
      <c r="G75" s="234">
        <f t="shared" ref="G75:V75" si="16">COUNTIF(G$12:G$27,"=0")</f>
        <v>0</v>
      </c>
      <c r="H75" s="234">
        <f t="shared" si="16"/>
        <v>0</v>
      </c>
      <c r="I75" s="234">
        <f t="shared" si="16"/>
        <v>0</v>
      </c>
      <c r="J75" s="234">
        <f t="shared" si="16"/>
        <v>0</v>
      </c>
      <c r="K75" s="234">
        <f t="shared" si="16"/>
        <v>0</v>
      </c>
      <c r="L75" s="234">
        <f t="shared" si="16"/>
        <v>0</v>
      </c>
      <c r="M75" s="234">
        <f t="shared" si="16"/>
        <v>0</v>
      </c>
      <c r="N75" s="234">
        <f t="shared" si="16"/>
        <v>0</v>
      </c>
      <c r="O75" s="234">
        <f t="shared" si="16"/>
        <v>0</v>
      </c>
      <c r="P75" s="234">
        <f t="shared" si="16"/>
        <v>0</v>
      </c>
      <c r="Q75" s="234">
        <f t="shared" si="16"/>
        <v>0</v>
      </c>
      <c r="R75" s="234">
        <f t="shared" si="16"/>
        <v>0</v>
      </c>
      <c r="S75" s="234">
        <f t="shared" si="16"/>
        <v>0</v>
      </c>
      <c r="T75" s="234">
        <f t="shared" si="16"/>
        <v>0</v>
      </c>
      <c r="U75" s="234">
        <f t="shared" si="16"/>
        <v>0</v>
      </c>
      <c r="V75" s="234">
        <f t="shared" si="16"/>
        <v>0</v>
      </c>
      <c r="W75" s="150"/>
      <c r="X75" s="150"/>
      <c r="Y75" s="150"/>
      <c r="Z75" s="150"/>
      <c r="AB75" s="150"/>
      <c r="AC75" s="150"/>
      <c r="AD75" s="150"/>
      <c r="AE75" s="150"/>
    </row>
    <row r="76" spans="2:32" ht="15.75" thickBot="1" x14ac:dyDescent="0.3">
      <c r="B76" s="610"/>
      <c r="C76" s="617"/>
      <c r="D76" s="618"/>
      <c r="E76" s="618"/>
      <c r="F76" s="295"/>
      <c r="G76" s="295"/>
      <c r="H76" s="295"/>
      <c r="I76" s="295"/>
      <c r="J76" s="295"/>
      <c r="K76" s="295"/>
      <c r="L76" s="295"/>
      <c r="M76" s="295"/>
      <c r="N76" s="295"/>
      <c r="O76" s="295"/>
      <c r="P76" s="295"/>
      <c r="Q76" s="295"/>
      <c r="R76" s="295"/>
      <c r="S76" s="295"/>
      <c r="T76" s="295"/>
      <c r="U76" s="295"/>
      <c r="V76" s="296"/>
    </row>
    <row r="77" spans="2:32" x14ac:dyDescent="0.25">
      <c r="B77" s="610"/>
      <c r="C77" s="617"/>
      <c r="D77" s="618"/>
      <c r="E77" s="618"/>
      <c r="F77" s="229" t="s">
        <v>10</v>
      </c>
      <c r="G77" s="235">
        <f>IF(ISERROR(COUNTIF(G$12:G$27,"=3")/(16-COUNTBLANK(Indicadores!$E$4:$E$19))), "",(COUNTIF(G$12:G$27,"=3")/(16-COUNTBLANK(Indicadores!$E$4:$E$19))))</f>
        <v>0.5625</v>
      </c>
      <c r="H77" s="235">
        <f>IF(ISERROR(COUNTIF(H$12:H$27,"=3")/(16-COUNTBLANK(Indicadores!$E$4:$E$19))), "",(COUNTIF(H$12:H$27,"=3")/(16-COUNTBLANK(Indicadores!$E$4:$E$19))))</f>
        <v>0.5625</v>
      </c>
      <c r="I77" s="235">
        <f>IF(ISERROR(COUNTIF(I$12:I$27,"=3")/(16-COUNTBLANK(Indicadores!$E$4:$E$19))), "",(COUNTIF(I$12:I$27,"=3")/(16-COUNTBLANK(Indicadores!$E$4:$E$19))))</f>
        <v>0.6875</v>
      </c>
      <c r="J77" s="235">
        <f>IF(ISERROR(COUNTIF(J$12:J$27,"=3")/(16-COUNTBLANK(Indicadores!$E$4:$E$19))), "",(COUNTIF(J$12:J$27,"=3")/(16-COUNTBLANK(Indicadores!$E$4:$E$19))))</f>
        <v>0.5625</v>
      </c>
      <c r="K77" s="235">
        <f>IF(ISERROR(COUNTIF(K$12:K$27,"=3")/(16-COUNTBLANK(Indicadores!$E$4:$E$19))), "",(COUNTIF(K$12:K$27,"=3")/(16-COUNTBLANK(Indicadores!$E$4:$E$19))))</f>
        <v>0.4375</v>
      </c>
      <c r="L77" s="235">
        <f>IF(ISERROR(COUNTIF(L$12:L$27,"=3")/(16-COUNTBLANK(Indicadores!$E$4:$E$19))), "",(COUNTIF(L$12:L$27,"=3")/(16-COUNTBLANK(Indicadores!$E$4:$E$19))))</f>
        <v>0.1875</v>
      </c>
      <c r="M77" s="235">
        <f>IF(ISERROR(COUNTIF(M$12:M$27,"=3")/(16-COUNTBLANK(Indicadores!$E$4:$E$19))), "",(COUNTIF(M$12:M$27,"=3")/(16-COUNTBLANK(Indicadores!$E$4:$E$19))))</f>
        <v>0.5625</v>
      </c>
      <c r="N77" s="235">
        <f>IF(ISERROR(COUNTIF(N$12:N$27,"=3")/(16-COUNTBLANK(Indicadores!$E$4:$E$19))), "",(COUNTIF(N$12:N$27,"=3")/(16-COUNTBLANK(Indicadores!$E$4:$E$19))))</f>
        <v>0.625</v>
      </c>
      <c r="O77" s="235">
        <f>IF(ISERROR(COUNTIF(O$12:O$27,"=3")/(16-COUNTBLANK(Indicadores!$E$4:$E$19))), "",(COUNTIF(O$12:O$27,"=3")/(16-COUNTBLANK(Indicadores!$E$4:$E$19))))</f>
        <v>0.4375</v>
      </c>
      <c r="P77" s="235">
        <f>IF(ISERROR(COUNTIF(P$12:P$27,"=3")/(16-COUNTBLANK(Indicadores!$E$4:$E$19))), "",(COUNTIF(P$12:P$27,"=3")/(16-COUNTBLANK(Indicadores!$E$4:$E$19))))</f>
        <v>0</v>
      </c>
      <c r="Q77" s="235">
        <f>IF(ISERROR(COUNTIF(Q$12:Q$27,"=3")/(16-COUNTBLANK(Indicadores!$E$4:$E$19))), "",(COUNTIF(Q$12:Q$27,"=3")/(16-COUNTBLANK(Indicadores!$E$4:$E$19))))</f>
        <v>0</v>
      </c>
      <c r="R77" s="235">
        <f>IF(ISERROR(COUNTIF(R$12:R$27,"=3")/(16-COUNTBLANK(Indicadores!$E$4:$E$19))), "",(COUNTIF(R$12:R$27,"=3")/(16-COUNTBLANK(Indicadores!$E$4:$E$19))))</f>
        <v>0</v>
      </c>
      <c r="S77" s="235">
        <f>IF(ISERROR(COUNTIF(S$12:S$27,"=3")/(16-COUNTBLANK(Indicadores!$E$4:$E$19))), "",(COUNTIF(S$12:S$27,"=3")/(16-COUNTBLANK(Indicadores!$E$4:$E$19))))</f>
        <v>0</v>
      </c>
      <c r="T77" s="235">
        <f>IF(ISERROR(COUNTIF(T$12:T$27,"=3")/(16-COUNTBLANK(Indicadores!$E$4:$E$19))), "",(COUNTIF(T$12:T$27,"=3")/(16-COUNTBLANK(Indicadores!$E$4:$E$19))))</f>
        <v>0</v>
      </c>
      <c r="U77" s="235">
        <f>IF(ISERROR(COUNTIF(U$12:U$27,"=3")/(16-COUNTBLANK(Indicadores!$E$4:$E$19))), "",(COUNTIF(U$12:U$27,"=3")/(16-COUNTBLANK(Indicadores!$E$4:$E$19))))</f>
        <v>0</v>
      </c>
      <c r="V77" s="235">
        <f>IF(ISERROR(COUNTIF(V$12:V$27,"=3")/(16-COUNTBLANK(Indicadores!$E$4:$E$19))), "",(COUNTIF(V$12:V$27,"=3")/(16-COUNTBLANK(Indicadores!$E$4:$E$19))))</f>
        <v>0</v>
      </c>
      <c r="W77" s="150"/>
      <c r="Y77" s="150"/>
      <c r="Z77" s="150"/>
      <c r="AB77" s="150"/>
      <c r="AC77" s="150"/>
      <c r="AD77" s="150"/>
      <c r="AE77" s="150"/>
    </row>
    <row r="78" spans="2:32" x14ac:dyDescent="0.25">
      <c r="B78" s="610"/>
      <c r="C78" s="617"/>
      <c r="D78" s="618"/>
      <c r="E78" s="618"/>
      <c r="F78" s="230" t="s">
        <v>11</v>
      </c>
      <c r="G78" s="236">
        <f>IF(ISERROR(COUNTIF(G$12:G$27,"=2")/(16-COUNTBLANK(Indicadores!$E$4:$E$19))), "",(COUNTIF(G$12:G$27,"=2")/(16-COUNTBLANK(Indicadores!$E$4:$E$19))))</f>
        <v>0.25</v>
      </c>
      <c r="H78" s="236">
        <f>IF(ISERROR(COUNTIF(H$12:H$27,"=2")/(16-COUNTBLANK(Indicadores!$E$4:$E$19))), "",(COUNTIF(H$12:H$27,"=2")/(16-COUNTBLANK(Indicadores!$E$4:$E$19))))</f>
        <v>0.3125</v>
      </c>
      <c r="I78" s="236">
        <f>IF(ISERROR(COUNTIF(I$12:I$27,"=2")/(16-COUNTBLANK(Indicadores!$E$4:$E$19))), "",(COUNTIF(I$12:I$27,"=2")/(16-COUNTBLANK(Indicadores!$E$4:$E$19))))</f>
        <v>0.125</v>
      </c>
      <c r="J78" s="236">
        <f>IF(ISERROR(COUNTIF(J$12:J$27,"=2")/(16-COUNTBLANK(Indicadores!$E$4:$E$19))), "",(COUNTIF(J$12:J$27,"=2")/(16-COUNTBLANK(Indicadores!$E$4:$E$19))))</f>
        <v>0.375</v>
      </c>
      <c r="K78" s="236">
        <f>IF(ISERROR(COUNTIF(K$12:K$27,"=2")/(16-COUNTBLANK(Indicadores!$E$4:$E$19))), "",(COUNTIF(K$12:K$27,"=2")/(16-COUNTBLANK(Indicadores!$E$4:$E$19))))</f>
        <v>0.375</v>
      </c>
      <c r="L78" s="236">
        <f>IF(ISERROR(COUNTIF(L$12:L$27,"=2")/(16-COUNTBLANK(Indicadores!$E$4:$E$19))), "",(COUNTIF(L$12:L$27,"=2")/(16-COUNTBLANK(Indicadores!$E$4:$E$19))))</f>
        <v>0.25</v>
      </c>
      <c r="M78" s="236">
        <f>IF(ISERROR(COUNTIF(M$12:M$27,"=2")/(16-COUNTBLANK(Indicadores!$E$4:$E$19))), "",(COUNTIF(M$12:M$27,"=2")/(16-COUNTBLANK(Indicadores!$E$4:$E$19))))</f>
        <v>0.3125</v>
      </c>
      <c r="N78" s="236">
        <f>IF(ISERROR(COUNTIF(N$12:N$27,"=2")/(16-COUNTBLANK(Indicadores!$E$4:$E$19))), "",(COUNTIF(N$12:N$27,"=2")/(16-COUNTBLANK(Indicadores!$E$4:$E$19))))</f>
        <v>0.3125</v>
      </c>
      <c r="O78" s="236">
        <f>IF(ISERROR(COUNTIF(O$12:O$27,"=2")/(16-COUNTBLANK(Indicadores!$E$4:$E$19))), "",(COUNTIF(O$12:O$27,"=2")/(16-COUNTBLANK(Indicadores!$E$4:$E$19))))</f>
        <v>0.375</v>
      </c>
      <c r="P78" s="236">
        <f>IF(ISERROR(COUNTIF(P$12:P$27,"=2")/(16-COUNTBLANK(Indicadores!$E$4:$E$19))), "",(COUNTIF(P$12:P$27,"=2")/(16-COUNTBLANK(Indicadores!$E$4:$E$19))))</f>
        <v>0</v>
      </c>
      <c r="Q78" s="236">
        <f>IF(ISERROR(COUNTIF(Q$12:Q$27,"=2")/(16-COUNTBLANK(Indicadores!$E$4:$E$19))), "",(COUNTIF(Q$12:Q$27,"=2")/(16-COUNTBLANK(Indicadores!$E$4:$E$19))))</f>
        <v>0</v>
      </c>
      <c r="R78" s="236">
        <f>IF(ISERROR(COUNTIF(R$12:R$27,"=2")/(16-COUNTBLANK(Indicadores!$E$4:$E$19))), "",(COUNTIF(R$12:R$27,"=2")/(16-COUNTBLANK(Indicadores!$E$4:$E$19))))</f>
        <v>0</v>
      </c>
      <c r="S78" s="236">
        <f>IF(ISERROR(COUNTIF(S$12:S$27,"=2")/(16-COUNTBLANK(Indicadores!$E$4:$E$19))), "",(COUNTIF(S$12:S$27,"=2")/(16-COUNTBLANK(Indicadores!$E$4:$E$19))))</f>
        <v>0</v>
      </c>
      <c r="T78" s="236">
        <f>IF(ISERROR(COUNTIF(T$12:T$27,"=2")/(16-COUNTBLANK(Indicadores!$E$4:$E$19))), "",(COUNTIF(T$12:T$27,"=2")/(16-COUNTBLANK(Indicadores!$E$4:$E$19))))</f>
        <v>0</v>
      </c>
      <c r="U78" s="236">
        <f>IF(ISERROR(COUNTIF(U$12:U$27,"=2")/(16-COUNTBLANK(Indicadores!$E$4:$E$19))), "",(COUNTIF(U$12:U$27,"=2")/(16-COUNTBLANK(Indicadores!$E$4:$E$19))))</f>
        <v>0</v>
      </c>
      <c r="V78" s="236">
        <f>IF(ISERROR(COUNTIF(V$12:V$27,"=2")/(16-COUNTBLANK(Indicadores!$E$4:$E$19))), "",(COUNTIF(V$12:V$27,"=2")/(16-COUNTBLANK(Indicadores!$E$4:$E$19))))</f>
        <v>0</v>
      </c>
      <c r="W78" s="150"/>
      <c r="Y78" s="150"/>
      <c r="Z78" s="150"/>
      <c r="AB78" s="150"/>
      <c r="AC78" s="150"/>
      <c r="AD78" s="150"/>
      <c r="AE78" s="150"/>
    </row>
    <row r="79" spans="2:32" x14ac:dyDescent="0.25">
      <c r="B79" s="610"/>
      <c r="C79" s="617"/>
      <c r="D79" s="618"/>
      <c r="E79" s="618"/>
      <c r="F79" s="230" t="s">
        <v>12</v>
      </c>
      <c r="G79" s="237">
        <f>IF(ISERROR(COUNTIF(G$12:G$27,"=1")/(16-COUNTBLANK(Indicadores!$E$4:$E$19))), "",(COUNTIF(G$12:G$27,"=1")/(16-COUNTBLANK(Indicadores!$E$4:$E$19))))</f>
        <v>0.1875</v>
      </c>
      <c r="H79" s="237">
        <f>IF(ISERROR(COUNTIF(H$12:H$27,"=1")/(16-COUNTBLANK(Indicadores!$E$4:$E$19))), "",(COUNTIF(H$12:H$27,"=1")/(16-COUNTBLANK(Indicadores!$E$4:$E$19))))</f>
        <v>0.125</v>
      </c>
      <c r="I79" s="237">
        <f>IF(ISERROR(COUNTIF(I$12:I$27,"=1")/(16-COUNTBLANK(Indicadores!$E$4:$E$19))), "",(COUNTIF(I$12:I$27,"=1")/(16-COUNTBLANK(Indicadores!$E$4:$E$19))))</f>
        <v>0.1875</v>
      </c>
      <c r="J79" s="237">
        <f>IF(ISERROR(COUNTIF(J$12:J$27,"=1")/(16-COUNTBLANK(Indicadores!$E$4:$E$19))), "",(COUNTIF(J$12:J$27,"=1")/(16-COUNTBLANK(Indicadores!$E$4:$E$19))))</f>
        <v>6.25E-2</v>
      </c>
      <c r="K79" s="237">
        <f>IF(ISERROR(COUNTIF(K$12:K$27,"=1")/(16-COUNTBLANK(Indicadores!$E$4:$E$19))), "",(COUNTIF(K$12:K$27,"=1")/(16-COUNTBLANK(Indicadores!$E$4:$E$19))))</f>
        <v>0.1875</v>
      </c>
      <c r="L79" s="237">
        <f>IF(ISERROR(COUNTIF(L$12:L$27,"=1")/(16-COUNTBLANK(Indicadores!$E$4:$E$19))), "",(COUNTIF(L$12:L$27,"=1")/(16-COUNTBLANK(Indicadores!$E$4:$E$19))))</f>
        <v>0.5625</v>
      </c>
      <c r="M79" s="237">
        <f>IF(ISERROR(COUNTIF(M$12:M$27,"=1")/(16-COUNTBLANK(Indicadores!$E$4:$E$19))), "",(COUNTIF(M$12:M$27,"=1")/(16-COUNTBLANK(Indicadores!$E$4:$E$19))))</f>
        <v>0.125</v>
      </c>
      <c r="N79" s="237">
        <f>IF(ISERROR(COUNTIF(N$12:N$27,"=1")/(16-COUNTBLANK(Indicadores!$E$4:$E$19))), "",(COUNTIF(N$12:N$27,"=1")/(16-COUNTBLANK(Indicadores!$E$4:$E$19))))</f>
        <v>6.25E-2</v>
      </c>
      <c r="O79" s="237">
        <f>IF(ISERROR(COUNTIF(O$12:O$27,"=1")/(16-COUNTBLANK(Indicadores!$E$4:$E$19))), "",(COUNTIF(O$12:O$27,"=1")/(16-COUNTBLANK(Indicadores!$E$4:$E$19))))</f>
        <v>0.1875</v>
      </c>
      <c r="P79" s="237">
        <f>IF(ISERROR(COUNTIF(P$12:P$27,"=1")/(16-COUNTBLANK(Indicadores!$E$4:$E$19))), "",(COUNTIF(P$12:P$27,"=1")/(16-COUNTBLANK(Indicadores!$E$4:$E$19))))</f>
        <v>0</v>
      </c>
      <c r="Q79" s="237">
        <f>IF(ISERROR(COUNTIF(Q$12:Q$27,"=1")/(16-COUNTBLANK(Indicadores!$E$4:$E$19))), "",(COUNTIF(Q$12:Q$27,"=1")/(16-COUNTBLANK(Indicadores!$E$4:$E$19))))</f>
        <v>0</v>
      </c>
      <c r="R79" s="237">
        <f>IF(ISERROR(COUNTIF(R$12:R$27,"=1")/(16-COUNTBLANK(Indicadores!$E$4:$E$19))), "",(COUNTIF(R$12:R$27,"=1")/(16-COUNTBLANK(Indicadores!$E$4:$E$19))))</f>
        <v>0</v>
      </c>
      <c r="S79" s="237">
        <f>IF(ISERROR(COUNTIF(S$12:S$27,"=1")/(16-COUNTBLANK(Indicadores!$E$4:$E$19))), "",(COUNTIF(S$12:S$27,"=1")/(16-COUNTBLANK(Indicadores!$E$4:$E$19))))</f>
        <v>0</v>
      </c>
      <c r="T79" s="237">
        <f>IF(ISERROR(COUNTIF(T$12:T$27,"=1")/(16-COUNTBLANK(Indicadores!$E$4:$E$19))), "",(COUNTIF(T$12:T$27,"=1")/(16-COUNTBLANK(Indicadores!$E$4:$E$19))))</f>
        <v>0</v>
      </c>
      <c r="U79" s="237">
        <f>IF(ISERROR(COUNTIF(U$12:U$27,"=1")/(16-COUNTBLANK(Indicadores!$E$4:$E$19))), "",(COUNTIF(U$12:U$27,"=1")/(16-COUNTBLANK(Indicadores!$E$4:$E$19))))</f>
        <v>0</v>
      </c>
      <c r="V79" s="237">
        <f>IF(ISERROR(COUNTIF(V$12:V$27,"=1")/(16-COUNTBLANK(Indicadores!$E$4:$E$19))), "",(COUNTIF(V$12:V$27,"=1")/(16-COUNTBLANK(Indicadores!$E$4:$E$19))))</f>
        <v>0</v>
      </c>
      <c r="W79" s="150"/>
      <c r="Y79" s="150"/>
      <c r="Z79" s="150"/>
      <c r="AB79" s="150"/>
      <c r="AC79" s="150"/>
      <c r="AD79" s="150"/>
      <c r="AE79" s="150"/>
    </row>
    <row r="80" spans="2:32" ht="15.75" thickBot="1" x14ac:dyDescent="0.3">
      <c r="B80" s="611"/>
      <c r="C80" s="619"/>
      <c r="D80" s="620"/>
      <c r="E80" s="620"/>
      <c r="F80" s="233" t="s">
        <v>38</v>
      </c>
      <c r="G80" s="238">
        <f>IF(ISERROR(COUNTIF(G$12:G$27,"=0")/(16-COUNTBLANK(Indicadores!$E$4:$E$19))), "",(COUNTIF(G$12:G$27,"=0")/(16-COUNTBLANK(Indicadores!$E$4:$E$19))))</f>
        <v>0</v>
      </c>
      <c r="H80" s="238">
        <f>IF(ISERROR(COUNTIF(H$12:H$27,"=0")/(16-COUNTBLANK(Indicadores!$E$4:$E$19))), "",(COUNTIF(H$12:H$27,"=0")/(16-COUNTBLANK(Indicadores!$E$4:$E$19))))</f>
        <v>0</v>
      </c>
      <c r="I80" s="238">
        <f>IF(ISERROR(COUNTIF(I$12:I$27,"=0")/(16-COUNTBLANK(Indicadores!$E$4:$E$19))), "",(COUNTIF(I$12:I$27,"=0")/(16-COUNTBLANK(Indicadores!$E$4:$E$19))))</f>
        <v>0</v>
      </c>
      <c r="J80" s="238">
        <f>IF(ISERROR(COUNTIF(J$12:J$27,"=0")/(16-COUNTBLANK(Indicadores!$E$4:$E$19))), "",(COUNTIF(J$12:J$27,"=0")/(16-COUNTBLANK(Indicadores!$E$4:$E$19))))</f>
        <v>0</v>
      </c>
      <c r="K80" s="238">
        <f>IF(ISERROR(COUNTIF(K$12:K$27,"=0")/(16-COUNTBLANK(Indicadores!$E$4:$E$19))), "",(COUNTIF(K$12:K$27,"=0")/(16-COUNTBLANK(Indicadores!$E$4:$E$19))))</f>
        <v>0</v>
      </c>
      <c r="L80" s="238">
        <f>IF(ISERROR(COUNTIF(L$12:L$27,"=0")/(16-COUNTBLANK(Indicadores!$E$4:$E$19))), "",(COUNTIF(L$12:L$27,"=0")/(16-COUNTBLANK(Indicadores!$E$4:$E$19))))</f>
        <v>0</v>
      </c>
      <c r="M80" s="238">
        <f>IF(ISERROR(COUNTIF(M$12:M$27,"=0")/(16-COUNTBLANK(Indicadores!$E$4:$E$19))), "",(COUNTIF(M$12:M$27,"=0")/(16-COUNTBLANK(Indicadores!$E$4:$E$19))))</f>
        <v>0</v>
      </c>
      <c r="N80" s="238">
        <f>IF(ISERROR(COUNTIF(N$12:N$27,"=0")/(16-COUNTBLANK(Indicadores!$E$4:$E$19))), "",(COUNTIF(N$12:N$27,"=0")/(16-COUNTBLANK(Indicadores!$E$4:$E$19))))</f>
        <v>0</v>
      </c>
      <c r="O80" s="238">
        <f>IF(ISERROR(COUNTIF(O$12:O$27,"=0")/(16-COUNTBLANK(Indicadores!$E$4:$E$19))), "",(COUNTIF(O$12:O$27,"=0")/(16-COUNTBLANK(Indicadores!$E$4:$E$19))))</f>
        <v>0</v>
      </c>
      <c r="P80" s="238">
        <f>IF(ISERROR(COUNTIF(P$12:P$27,"=0")/(16-COUNTBLANK(Indicadores!$E$4:$E$19))), "",(COUNTIF(P$12:P$27,"=0")/(16-COUNTBLANK(Indicadores!$E$4:$E$19))))</f>
        <v>0</v>
      </c>
      <c r="Q80" s="238">
        <f>IF(ISERROR(COUNTIF(Q$12:Q$27,"=0")/(16-COUNTBLANK(Indicadores!$E$4:$E$19))), "",(COUNTIF(Q$12:Q$27,"=0")/(16-COUNTBLANK(Indicadores!$E$4:$E$19))))</f>
        <v>0</v>
      </c>
      <c r="R80" s="238">
        <f>IF(ISERROR(COUNTIF(R$12:R$27,"=0")/(16-COUNTBLANK(Indicadores!$E$4:$E$19))), "",(COUNTIF(R$12:R$27,"=0")/(16-COUNTBLANK(Indicadores!$E$4:$E$19))))</f>
        <v>0</v>
      </c>
      <c r="S80" s="238">
        <f>IF(ISERROR(COUNTIF(S$12:S$27,"=0")/(16-COUNTBLANK(Indicadores!$E$4:$E$19))), "",(COUNTIF(S$12:S$27,"=0")/(16-COUNTBLANK(Indicadores!$E$4:$E$19))))</f>
        <v>0</v>
      </c>
      <c r="T80" s="238">
        <f>IF(ISERROR(COUNTIF(T$12:T$27,"=0")/(16-COUNTBLANK(Indicadores!$E$4:$E$19))), "",(COUNTIF(T$12:T$27,"=0")/(16-COUNTBLANK(Indicadores!$E$4:$E$19))))</f>
        <v>0</v>
      </c>
      <c r="U80" s="238">
        <f>IF(ISERROR(COUNTIF(U$12:U$27,"=0")/(16-COUNTBLANK(Indicadores!$E$4:$E$19))), "",(COUNTIF(U$12:U$27,"=0")/(16-COUNTBLANK(Indicadores!$E$4:$E$19))))</f>
        <v>0</v>
      </c>
      <c r="V80" s="238">
        <f>IF(ISERROR(COUNTIF(V$12:V$27,"=0")/(16-COUNTBLANK(Indicadores!$E$4:$E$19))), "",(COUNTIF(V$12:V$27,"=0")/(16-COUNTBLANK(Indicadores!$E$4:$E$19))))</f>
        <v>0</v>
      </c>
      <c r="W80" s="150"/>
      <c r="Y80" s="150"/>
      <c r="Z80" s="150"/>
      <c r="AB80" s="150"/>
      <c r="AC80" s="150"/>
      <c r="AD80" s="150"/>
      <c r="AE80" s="150"/>
    </row>
    <row r="81" spans="2:35" ht="13.5" customHeight="1" thickBot="1" x14ac:dyDescent="0.3">
      <c r="G81" s="389"/>
      <c r="H81" s="389"/>
      <c r="I81" s="389"/>
      <c r="J81" s="389"/>
      <c r="K81" s="389"/>
      <c r="L81" s="389"/>
      <c r="M81" s="389"/>
      <c r="N81" s="389"/>
      <c r="O81" s="389"/>
      <c r="P81" s="150"/>
      <c r="Q81" s="150"/>
      <c r="R81" s="150"/>
      <c r="S81" s="150"/>
      <c r="T81" s="150"/>
      <c r="U81" s="150"/>
      <c r="V81" s="150"/>
      <c r="W81" s="150"/>
      <c r="X81" s="150"/>
      <c r="Y81" s="150"/>
      <c r="Z81" s="150"/>
      <c r="AB81" s="150"/>
      <c r="AC81" s="150"/>
      <c r="AD81" s="150"/>
      <c r="AE81" s="150"/>
      <c r="AF81" s="240"/>
      <c r="AG81" s="240"/>
      <c r="AH81" s="240"/>
      <c r="AI81" s="240"/>
    </row>
    <row r="82" spans="2:35" x14ac:dyDescent="0.25">
      <c r="B82" s="612" t="s">
        <v>24</v>
      </c>
      <c r="C82" s="621"/>
      <c r="D82" s="622"/>
      <c r="E82" s="622"/>
      <c r="F82" s="241" t="s">
        <v>6</v>
      </c>
      <c r="G82" s="178">
        <f>COUNTIF(G$29:G$50,"=3")</f>
        <v>18</v>
      </c>
      <c r="H82" s="178">
        <f t="shared" ref="H82:V82" si="17">COUNTIF(H$29:H$50,"=3")</f>
        <v>7</v>
      </c>
      <c r="I82" s="178">
        <f t="shared" si="17"/>
        <v>10</v>
      </c>
      <c r="J82" s="178">
        <f t="shared" si="17"/>
        <v>8</v>
      </c>
      <c r="K82" s="178">
        <f t="shared" si="17"/>
        <v>5</v>
      </c>
      <c r="L82" s="178">
        <f t="shared" si="17"/>
        <v>3</v>
      </c>
      <c r="M82" s="178">
        <f t="shared" si="17"/>
        <v>8</v>
      </c>
      <c r="N82" s="178">
        <f t="shared" si="17"/>
        <v>4</v>
      </c>
      <c r="O82" s="178">
        <f t="shared" si="17"/>
        <v>7</v>
      </c>
      <c r="P82" s="178">
        <f t="shared" si="17"/>
        <v>0</v>
      </c>
      <c r="Q82" s="178">
        <f t="shared" si="17"/>
        <v>0</v>
      </c>
      <c r="R82" s="178">
        <f t="shared" si="17"/>
        <v>0</v>
      </c>
      <c r="S82" s="178">
        <f t="shared" si="17"/>
        <v>0</v>
      </c>
      <c r="T82" s="178">
        <f t="shared" si="17"/>
        <v>0</v>
      </c>
      <c r="U82" s="178">
        <f t="shared" si="17"/>
        <v>0</v>
      </c>
      <c r="V82" s="178">
        <f t="shared" si="17"/>
        <v>0</v>
      </c>
    </row>
    <row r="83" spans="2:35" x14ac:dyDescent="0.25">
      <c r="B83" s="613"/>
      <c r="C83" s="623"/>
      <c r="D83" s="624"/>
      <c r="E83" s="624"/>
      <c r="F83" s="242" t="s">
        <v>36</v>
      </c>
      <c r="G83" s="231">
        <f>COUNTIF(G$29:G$50,"=2")</f>
        <v>3</v>
      </c>
      <c r="H83" s="231">
        <f t="shared" ref="H83:V83" si="18">COUNTIF(H$29:H$50,"=2")</f>
        <v>13</v>
      </c>
      <c r="I83" s="231">
        <f t="shared" si="18"/>
        <v>9</v>
      </c>
      <c r="J83" s="231">
        <f t="shared" si="18"/>
        <v>13</v>
      </c>
      <c r="K83" s="231">
        <f t="shared" si="18"/>
        <v>8</v>
      </c>
      <c r="L83" s="231">
        <f t="shared" si="18"/>
        <v>12</v>
      </c>
      <c r="M83" s="231">
        <f t="shared" si="18"/>
        <v>9</v>
      </c>
      <c r="N83" s="231">
        <f t="shared" si="18"/>
        <v>14</v>
      </c>
      <c r="O83" s="231">
        <f t="shared" si="18"/>
        <v>8</v>
      </c>
      <c r="P83" s="231">
        <f t="shared" si="18"/>
        <v>0</v>
      </c>
      <c r="Q83" s="231">
        <f t="shared" si="18"/>
        <v>0</v>
      </c>
      <c r="R83" s="231">
        <f t="shared" si="18"/>
        <v>0</v>
      </c>
      <c r="S83" s="231">
        <f t="shared" si="18"/>
        <v>0</v>
      </c>
      <c r="T83" s="231">
        <f t="shared" si="18"/>
        <v>0</v>
      </c>
      <c r="U83" s="231">
        <f t="shared" si="18"/>
        <v>0</v>
      </c>
      <c r="V83" s="231">
        <f t="shared" si="18"/>
        <v>0</v>
      </c>
    </row>
    <row r="84" spans="2:35" x14ac:dyDescent="0.25">
      <c r="B84" s="613"/>
      <c r="C84" s="623"/>
      <c r="D84" s="624"/>
      <c r="E84" s="624"/>
      <c r="F84" s="242" t="s">
        <v>8</v>
      </c>
      <c r="G84" s="232">
        <f>COUNTIF(G$29:G$50,"=1")</f>
        <v>1</v>
      </c>
      <c r="H84" s="232">
        <f t="shared" ref="H84:V84" si="19">COUNTIF(H$29:H$50,"=1")</f>
        <v>2</v>
      </c>
      <c r="I84" s="232">
        <f t="shared" si="19"/>
        <v>3</v>
      </c>
      <c r="J84" s="232">
        <f t="shared" si="19"/>
        <v>1</v>
      </c>
      <c r="K84" s="232">
        <f t="shared" si="19"/>
        <v>9</v>
      </c>
      <c r="L84" s="232">
        <f t="shared" si="19"/>
        <v>7</v>
      </c>
      <c r="M84" s="232">
        <f t="shared" si="19"/>
        <v>5</v>
      </c>
      <c r="N84" s="232">
        <f t="shared" si="19"/>
        <v>4</v>
      </c>
      <c r="O84" s="232">
        <f t="shared" si="19"/>
        <v>7</v>
      </c>
      <c r="P84" s="232">
        <f t="shared" si="19"/>
        <v>0</v>
      </c>
      <c r="Q84" s="232">
        <f t="shared" si="19"/>
        <v>0</v>
      </c>
      <c r="R84" s="232">
        <f t="shared" si="19"/>
        <v>0</v>
      </c>
      <c r="S84" s="232">
        <f t="shared" si="19"/>
        <v>0</v>
      </c>
      <c r="T84" s="232">
        <f t="shared" si="19"/>
        <v>0</v>
      </c>
      <c r="U84" s="232">
        <f t="shared" si="19"/>
        <v>0</v>
      </c>
      <c r="V84" s="232">
        <f t="shared" si="19"/>
        <v>0</v>
      </c>
    </row>
    <row r="85" spans="2:35" ht="15.75" thickBot="1" x14ac:dyDescent="0.3">
      <c r="B85" s="613"/>
      <c r="C85" s="623"/>
      <c r="D85" s="624"/>
      <c r="E85" s="624"/>
      <c r="F85" s="243" t="s">
        <v>37</v>
      </c>
      <c r="G85" s="234">
        <f>COUNTIF(G$29:G$50,"=0")</f>
        <v>0</v>
      </c>
      <c r="H85" s="234">
        <f t="shared" ref="H85:V85" si="20">COUNTIF(H$29:H$50,"=0")</f>
        <v>0</v>
      </c>
      <c r="I85" s="234">
        <f t="shared" si="20"/>
        <v>0</v>
      </c>
      <c r="J85" s="234">
        <f t="shared" si="20"/>
        <v>0</v>
      </c>
      <c r="K85" s="234">
        <f t="shared" si="20"/>
        <v>0</v>
      </c>
      <c r="L85" s="234">
        <f t="shared" si="20"/>
        <v>0</v>
      </c>
      <c r="M85" s="234">
        <f t="shared" si="20"/>
        <v>0</v>
      </c>
      <c r="N85" s="234">
        <f t="shared" si="20"/>
        <v>0</v>
      </c>
      <c r="O85" s="234">
        <f t="shared" si="20"/>
        <v>0</v>
      </c>
      <c r="P85" s="234">
        <f t="shared" si="20"/>
        <v>0</v>
      </c>
      <c r="Q85" s="234">
        <f t="shared" si="20"/>
        <v>0</v>
      </c>
      <c r="R85" s="234">
        <f t="shared" si="20"/>
        <v>0</v>
      </c>
      <c r="S85" s="234">
        <f t="shared" si="20"/>
        <v>0</v>
      </c>
      <c r="T85" s="234">
        <f t="shared" si="20"/>
        <v>0</v>
      </c>
      <c r="U85" s="234">
        <f t="shared" si="20"/>
        <v>0</v>
      </c>
      <c r="V85" s="234">
        <f t="shared" si="20"/>
        <v>0</v>
      </c>
    </row>
    <row r="86" spans="2:35" ht="15.75" thickBot="1" x14ac:dyDescent="0.3">
      <c r="B86" s="613"/>
      <c r="C86" s="623"/>
      <c r="D86" s="624"/>
      <c r="E86" s="624"/>
      <c r="F86" s="297"/>
      <c r="G86" s="297"/>
      <c r="H86" s="297"/>
      <c r="I86" s="297"/>
      <c r="J86" s="297"/>
      <c r="K86" s="297"/>
      <c r="L86" s="297"/>
      <c r="M86" s="297"/>
      <c r="N86" s="297"/>
      <c r="O86" s="297"/>
      <c r="P86" s="297"/>
      <c r="Q86" s="297"/>
      <c r="R86" s="297"/>
      <c r="S86" s="297"/>
      <c r="T86" s="297"/>
      <c r="U86" s="297"/>
      <c r="V86" s="298"/>
    </row>
    <row r="87" spans="2:35" x14ac:dyDescent="0.25">
      <c r="B87" s="613"/>
      <c r="C87" s="623"/>
      <c r="D87" s="624"/>
      <c r="E87" s="624"/>
      <c r="F87" s="241" t="s">
        <v>10</v>
      </c>
      <c r="G87" s="235">
        <f>IF(ISERROR(COUNTIF(G$29:G$50,"=3")/(22-COUNTBLANK(Indicadores!$E$21:$E$42))), "",(COUNTIF(G$29:G$50,"=3")/(22-COUNTBLANK(Indicadores!$E$21:$E$42))))</f>
        <v>0.81818181818181823</v>
      </c>
      <c r="H87" s="235">
        <f>IF(ISERROR(COUNTIF(H$29:H$50,"=3")/(22-COUNTBLANK(Indicadores!$E$21:$E$42))), "",(COUNTIF(H$29:H$50,"=3")/(22-COUNTBLANK(Indicadores!$E$21:$E$42))))</f>
        <v>0.31818181818181818</v>
      </c>
      <c r="I87" s="235">
        <f>IF(ISERROR(COUNTIF(I$29:I$50,"=3")/(22-COUNTBLANK(Indicadores!$E$21:$E$42))), "",(COUNTIF(I$29:I$50,"=3")/(22-COUNTBLANK(Indicadores!$E$21:$E$42))))</f>
        <v>0.45454545454545453</v>
      </c>
      <c r="J87" s="235">
        <f>IF(ISERROR(COUNTIF(J$29:J$50,"=3")/(22-COUNTBLANK(Indicadores!$E$21:$E$42))), "",(COUNTIF(J$29:J$50,"=3")/(22-COUNTBLANK(Indicadores!$E$21:$E$42))))</f>
        <v>0.36363636363636365</v>
      </c>
      <c r="K87" s="235">
        <f>IF(ISERROR(COUNTIF(K$29:K$50,"=3")/(22-COUNTBLANK(Indicadores!$E$21:$E$42))), "",(COUNTIF(K$29:K$50,"=3")/(22-COUNTBLANK(Indicadores!$E$21:$E$42))))</f>
        <v>0.22727272727272727</v>
      </c>
      <c r="L87" s="235">
        <f>IF(ISERROR(COUNTIF(L$29:L$50,"=3")/(22-COUNTBLANK(Indicadores!$E$21:$E$42))), "",(COUNTIF(L$29:L$50,"=3")/(22-COUNTBLANK(Indicadores!$E$21:$E$42))))</f>
        <v>0.13636363636363635</v>
      </c>
      <c r="M87" s="235">
        <f>IF(ISERROR(COUNTIF(M$29:M$50,"=3")/(22-COUNTBLANK(Indicadores!$E$21:$E$42))), "",(COUNTIF(M$29:M$50,"=3")/(22-COUNTBLANK(Indicadores!$E$21:$E$42))))</f>
        <v>0.36363636363636365</v>
      </c>
      <c r="N87" s="235">
        <f>IF(ISERROR(COUNTIF(N$29:N$50,"=3")/(22-COUNTBLANK(Indicadores!$E$21:$E$42))), "",(COUNTIF(N$29:N$50,"=3")/(22-COUNTBLANK(Indicadores!$E$21:$E$42))))</f>
        <v>0.18181818181818182</v>
      </c>
      <c r="O87" s="235">
        <f>IF(ISERROR(COUNTIF(O$29:O$50,"=3")/(22-COUNTBLANK(Indicadores!$E$21:$E$42))), "",(COUNTIF(O$29:O$50,"=3")/(22-COUNTBLANK(Indicadores!$E$21:$E$42))))</f>
        <v>0.31818181818181818</v>
      </c>
      <c r="P87" s="235">
        <f>IF(ISERROR(COUNTIF(P$29:P$50,"=3")/(22-COUNTBLANK(Indicadores!$E$21:$E$42))), "",(COUNTIF(P$29:P$50,"=3")/(22-COUNTBLANK(Indicadores!$E$21:$E$42))))</f>
        <v>0</v>
      </c>
      <c r="Q87" s="235">
        <f>IF(ISERROR(COUNTIF(Q$29:Q$50,"=3")/(22-COUNTBLANK(Indicadores!$E$21:$E$42))), "",(COUNTIF(Q$29:Q$50,"=3")/(22-COUNTBLANK(Indicadores!$E$21:$E$42))))</f>
        <v>0</v>
      </c>
      <c r="R87" s="235">
        <f>IF(ISERROR(COUNTIF(R$29:R$50,"=3")/(22-COUNTBLANK(Indicadores!$E$21:$E$42))), "",(COUNTIF(R$29:R$50,"=3")/(22-COUNTBLANK(Indicadores!$E$21:$E$42))))</f>
        <v>0</v>
      </c>
      <c r="S87" s="235">
        <f>IF(ISERROR(COUNTIF(S$29:S$50,"=3")/(22-COUNTBLANK(Indicadores!$E$21:$E$42))), "",(COUNTIF(S$29:S$50,"=3")/(22-COUNTBLANK(Indicadores!$E$21:$E$42))))</f>
        <v>0</v>
      </c>
      <c r="T87" s="235">
        <f>IF(ISERROR(COUNTIF(T$29:T$50,"=3")/(22-COUNTBLANK(Indicadores!$E$21:$E$42))), "",(COUNTIF(T$29:T$50,"=3")/(22-COUNTBLANK(Indicadores!$E$21:$E$42))))</f>
        <v>0</v>
      </c>
      <c r="U87" s="235">
        <f>IF(ISERROR(COUNTIF(U$29:U$50,"=3")/(22-COUNTBLANK(Indicadores!$E$21:$E$42))), "",(COUNTIF(U$29:U$50,"=3")/(22-COUNTBLANK(Indicadores!$E$21:$E$42))))</f>
        <v>0</v>
      </c>
      <c r="V87" s="235">
        <f>IF(ISERROR(COUNTIF(V$29:V$50,"=3")/(22-COUNTBLANK(Indicadores!$E$21:$E$42))), "",(COUNTIF(V$29:V$50,"=3")/(22-COUNTBLANK(Indicadores!$E$21:$E$42))))</f>
        <v>0</v>
      </c>
    </row>
    <row r="88" spans="2:35" x14ac:dyDescent="0.25">
      <c r="B88" s="613"/>
      <c r="C88" s="623"/>
      <c r="D88" s="624"/>
      <c r="E88" s="624"/>
      <c r="F88" s="242" t="s">
        <v>11</v>
      </c>
      <c r="G88" s="236">
        <f>IF(ISERROR(COUNTIF(G$29:G$50,"=2")/(22-COUNTBLANK(Indicadores!$E$21:$E$42))), "",(COUNTIF(G$29:G$50,"=2")/(22-COUNTBLANK(Indicadores!$E$21:$E$42))))</f>
        <v>0.13636363636363635</v>
      </c>
      <c r="H88" s="236">
        <f>IF(ISERROR(COUNTIF(H$29:H$50,"=2")/(22-COUNTBLANK(Indicadores!$E$21:$E$42))), "",(COUNTIF(H$29:H$50,"=2")/(22-COUNTBLANK(Indicadores!$E$21:$E$42))))</f>
        <v>0.59090909090909094</v>
      </c>
      <c r="I88" s="236">
        <f>IF(ISERROR(COUNTIF(I$29:I$50,"=2")/(22-COUNTBLANK(Indicadores!$E$21:$E$42))), "",(COUNTIF(I$29:I$50,"=2")/(22-COUNTBLANK(Indicadores!$E$21:$E$42))))</f>
        <v>0.40909090909090912</v>
      </c>
      <c r="J88" s="236">
        <f>IF(ISERROR(COUNTIF(J$29:J$50,"=2")/(22-COUNTBLANK(Indicadores!$E$21:$E$42))), "",(COUNTIF(J$29:J$50,"=2")/(22-COUNTBLANK(Indicadores!$E$21:$E$42))))</f>
        <v>0.59090909090909094</v>
      </c>
      <c r="K88" s="236">
        <f>IF(ISERROR(COUNTIF(K$29:K$50,"=2")/(22-COUNTBLANK(Indicadores!$E$21:$E$42))), "",(COUNTIF(K$29:K$50,"=2")/(22-COUNTBLANK(Indicadores!$E$21:$E$42))))</f>
        <v>0.36363636363636365</v>
      </c>
      <c r="L88" s="236">
        <f>IF(ISERROR(COUNTIF(L$29:L$50,"=2")/(22-COUNTBLANK(Indicadores!$E$21:$E$42))), "",(COUNTIF(L$29:L$50,"=2")/(22-COUNTBLANK(Indicadores!$E$21:$E$42))))</f>
        <v>0.54545454545454541</v>
      </c>
      <c r="M88" s="236">
        <f>IF(ISERROR(COUNTIF(M$29:M$50,"=2")/(22-COUNTBLANK(Indicadores!$E$21:$E$42))), "",(COUNTIF(M$29:M$50,"=2")/(22-COUNTBLANK(Indicadores!$E$21:$E$42))))</f>
        <v>0.40909090909090912</v>
      </c>
      <c r="N88" s="236">
        <f>IF(ISERROR(COUNTIF(N$29:N$50,"=2")/(22-COUNTBLANK(Indicadores!$E$21:$E$42))), "",(COUNTIF(N$29:N$50,"=2")/(22-COUNTBLANK(Indicadores!$E$21:$E$42))))</f>
        <v>0.63636363636363635</v>
      </c>
      <c r="O88" s="236">
        <f>IF(ISERROR(COUNTIF(O$29:O$50,"=2")/(22-COUNTBLANK(Indicadores!$E$21:$E$42))), "",(COUNTIF(O$29:O$50,"=2")/(22-COUNTBLANK(Indicadores!$E$21:$E$42))))</f>
        <v>0.36363636363636365</v>
      </c>
      <c r="P88" s="236">
        <f>IF(ISERROR(COUNTIF(P$29:P$50,"=2")/(22-COUNTBLANK(Indicadores!$E$21:$E$42))), "",(COUNTIF(P$29:P$50,"=2")/(22-COUNTBLANK(Indicadores!$E$21:$E$42))))</f>
        <v>0</v>
      </c>
      <c r="Q88" s="236">
        <f>IF(ISERROR(COUNTIF(Q$29:Q$50,"=2")/(22-COUNTBLANK(Indicadores!$E$21:$E$42))), "",(COUNTIF(Q$29:Q$50,"=2")/(22-COUNTBLANK(Indicadores!$E$21:$E$42))))</f>
        <v>0</v>
      </c>
      <c r="R88" s="236">
        <f>IF(ISERROR(COUNTIF(R$29:R$50,"=2")/(22-COUNTBLANK(Indicadores!$E$21:$E$42))), "",(COUNTIF(R$29:R$50,"=2")/(22-COUNTBLANK(Indicadores!$E$21:$E$42))))</f>
        <v>0</v>
      </c>
      <c r="S88" s="236">
        <f>IF(ISERROR(COUNTIF(S$29:S$50,"=2")/(22-COUNTBLANK(Indicadores!$E$21:$E$42))), "",(COUNTIF(S$29:S$50,"=2")/(22-COUNTBLANK(Indicadores!$E$21:$E$42))))</f>
        <v>0</v>
      </c>
      <c r="T88" s="236">
        <f>IF(ISERROR(COUNTIF(T$29:T$50,"=2")/(22-COUNTBLANK(Indicadores!$E$21:$E$42))), "",(COUNTIF(T$29:T$50,"=2")/(22-COUNTBLANK(Indicadores!$E$21:$E$42))))</f>
        <v>0</v>
      </c>
      <c r="U88" s="236">
        <f>IF(ISERROR(COUNTIF(U$29:U$50,"=2")/(22-COUNTBLANK(Indicadores!$E$21:$E$42))), "",(COUNTIF(U$29:U$50,"=2")/(22-COUNTBLANK(Indicadores!$E$21:$E$42))))</f>
        <v>0</v>
      </c>
      <c r="V88" s="236">
        <f>IF(ISERROR(COUNTIF(V$29:V$50,"=2")/(22-COUNTBLANK(Indicadores!$E$21:$E$42))), "",(COUNTIF(V$29:V$50,"=2")/(22-COUNTBLANK(Indicadores!$E$21:$E$42))))</f>
        <v>0</v>
      </c>
    </row>
    <row r="89" spans="2:35" x14ac:dyDescent="0.25">
      <c r="B89" s="613"/>
      <c r="C89" s="623"/>
      <c r="D89" s="624"/>
      <c r="E89" s="624"/>
      <c r="F89" s="242" t="s">
        <v>12</v>
      </c>
      <c r="G89" s="237">
        <f>IF(ISERROR(COUNTIF(G$29:G$50,"=1")/(22-COUNTBLANK(Indicadores!$E$21:$E$42))),"",(COUNTIF(G$29:G$50,"=1")/(22-COUNTBLANK(Indicadores!$E$21:$E$42))))</f>
        <v>4.5454545454545456E-2</v>
      </c>
      <c r="H89" s="237">
        <f>IF(ISERROR(COUNTIF(H$29:H$50,"=1")/(22-COUNTBLANK(Indicadores!$E$21:$E$42))),"",(COUNTIF(H$29:H$50,"=1")/(22-COUNTBLANK(Indicadores!$E$21:$E$42))))</f>
        <v>9.0909090909090912E-2</v>
      </c>
      <c r="I89" s="237">
        <f>IF(ISERROR(COUNTIF(I$29:I$50,"=1")/(22-COUNTBLANK(Indicadores!$E$21:$E$42))),"",(COUNTIF(I$29:I$50,"=1")/(22-COUNTBLANK(Indicadores!$E$21:$E$42))))</f>
        <v>0.13636363636363635</v>
      </c>
      <c r="J89" s="237">
        <f>IF(ISERROR(COUNTIF(J$29:J$50,"=1")/(22-COUNTBLANK(Indicadores!$E$21:$E$42))),"",(COUNTIF(J$29:J$50,"=1")/(22-COUNTBLANK(Indicadores!$E$21:$E$42))))</f>
        <v>4.5454545454545456E-2</v>
      </c>
      <c r="K89" s="237">
        <f>IF(ISERROR(COUNTIF(K$29:K$50,"=1")/(22-COUNTBLANK(Indicadores!$E$21:$E$42))),"",(COUNTIF(K$29:K$50,"=1")/(22-COUNTBLANK(Indicadores!$E$21:$E$42))))</f>
        <v>0.40909090909090912</v>
      </c>
      <c r="L89" s="237">
        <f>IF(ISERROR(COUNTIF(L$29:L$50,"=1")/(22-COUNTBLANK(Indicadores!$E$21:$E$42))),"",(COUNTIF(L$29:L$50,"=1")/(22-COUNTBLANK(Indicadores!$E$21:$E$42))))</f>
        <v>0.31818181818181818</v>
      </c>
      <c r="M89" s="237">
        <f>IF(ISERROR(COUNTIF(M$29:M$50,"=1")/(22-COUNTBLANK(Indicadores!$E$21:$E$42))),"",(COUNTIF(M$29:M$50,"=1")/(22-COUNTBLANK(Indicadores!$E$21:$E$42))))</f>
        <v>0.22727272727272727</v>
      </c>
      <c r="N89" s="237">
        <f>IF(ISERROR(COUNTIF(N$29:N$50,"=1")/(22-COUNTBLANK(Indicadores!$E$21:$E$42))),"",(COUNTIF(N$29:N$50,"=1")/(22-COUNTBLANK(Indicadores!$E$21:$E$42))))</f>
        <v>0.18181818181818182</v>
      </c>
      <c r="O89" s="237">
        <f>IF(ISERROR(COUNTIF(O$29:O$50,"=1")/(22-COUNTBLANK(Indicadores!$E$21:$E$42))),"",(COUNTIF(O$29:O$50,"=1")/(22-COUNTBLANK(Indicadores!$E$21:$E$42))))</f>
        <v>0.31818181818181818</v>
      </c>
      <c r="P89" s="237">
        <f>IF(ISERROR(COUNTIF(P$29:P$50,"=1")/(22-COUNTBLANK(Indicadores!$E$21:$E$42))),"",(COUNTIF(P$29:P$50,"=1")/(22-COUNTBLANK(Indicadores!$E$21:$E$42))))</f>
        <v>0</v>
      </c>
      <c r="Q89" s="237">
        <f>IF(ISERROR(COUNTIF(Q$29:Q$50,"=1")/(22-COUNTBLANK(Indicadores!$E$21:$E$42))),"",(COUNTIF(Q$29:Q$50,"=1")/(22-COUNTBLANK(Indicadores!$E$21:$E$42))))</f>
        <v>0</v>
      </c>
      <c r="R89" s="237">
        <f>IF(ISERROR(COUNTIF(R$29:R$50,"=1")/(22-COUNTBLANK(Indicadores!$E$21:$E$42))),"",(COUNTIF(R$29:R$50,"=1")/(22-COUNTBLANK(Indicadores!$E$21:$E$42))))</f>
        <v>0</v>
      </c>
      <c r="S89" s="237">
        <f>IF(ISERROR(COUNTIF(S$29:S$50,"=1")/(22-COUNTBLANK(Indicadores!$E$21:$E$42))),"",(COUNTIF(S$29:S$50,"=1")/(22-COUNTBLANK(Indicadores!$E$21:$E$42))))</f>
        <v>0</v>
      </c>
      <c r="T89" s="237">
        <f>IF(ISERROR(COUNTIF(T$29:T$50,"=1")/(22-COUNTBLANK(Indicadores!$E$21:$E$42))),"",(COUNTIF(T$29:T$50,"=1")/(22-COUNTBLANK(Indicadores!$E$21:$E$42))))</f>
        <v>0</v>
      </c>
      <c r="U89" s="237">
        <f>IF(ISERROR(COUNTIF(U$29:U$50,"=1")/(22-COUNTBLANK(Indicadores!$E$21:$E$42))),"",(COUNTIF(U$29:U$50,"=1")/(22-COUNTBLANK(Indicadores!$E$21:$E$42))))</f>
        <v>0</v>
      </c>
      <c r="V89" s="237">
        <f>IF(ISERROR(COUNTIF(V$29:V$50,"=1")/(22-COUNTBLANK(Indicadores!$E$21:$E$42))),"",(COUNTIF(V$29:V$50,"=1")/(22-COUNTBLANK(Indicadores!$E$21:$E$42))))</f>
        <v>0</v>
      </c>
    </row>
    <row r="90" spans="2:35" ht="15.75" thickBot="1" x14ac:dyDescent="0.3">
      <c r="B90" s="614"/>
      <c r="C90" s="625"/>
      <c r="D90" s="626"/>
      <c r="E90" s="626"/>
      <c r="F90" s="243" t="s">
        <v>38</v>
      </c>
      <c r="G90" s="238">
        <f>IF(ISERROR(COUNTIF(G$29:G$50,"=0")/(22-COUNTBLANK(Indicadores!$E$21:$E$42))), "",(COUNTIF(G$29:G$50,"=0")/(22-COUNTBLANK(Indicadores!$E$21:$E$42))))</f>
        <v>0</v>
      </c>
      <c r="H90" s="238">
        <f>IF(ISERROR(COUNTIF(H$29:H$50,"=0")/(22-COUNTBLANK(Indicadores!$E$21:$E$42))), "",(COUNTIF(H$29:H$50,"=0")/(22-COUNTBLANK(Indicadores!$E$21:$E$42))))</f>
        <v>0</v>
      </c>
      <c r="I90" s="238">
        <f>IF(ISERROR(COUNTIF(I$29:I$50,"=0")/(22-COUNTBLANK(Indicadores!$E$21:$E$42))), "",(COUNTIF(I$29:I$50,"=0")/(22-COUNTBLANK(Indicadores!$E$21:$E$42))))</f>
        <v>0</v>
      </c>
      <c r="J90" s="238">
        <f>IF(ISERROR(COUNTIF(J$29:J$50,"=0")/(22-COUNTBLANK(Indicadores!$E$21:$E$42))), "",(COUNTIF(J$29:J$50,"=0")/(22-COUNTBLANK(Indicadores!$E$21:$E$42))))</f>
        <v>0</v>
      </c>
      <c r="K90" s="238">
        <f>IF(ISERROR(COUNTIF(K$29:K$50,"=0")/(22-COUNTBLANK(Indicadores!$E$21:$E$42))), "",(COUNTIF(K$29:K$50,"=0")/(22-COUNTBLANK(Indicadores!$E$21:$E$42))))</f>
        <v>0</v>
      </c>
      <c r="L90" s="238">
        <f>IF(ISERROR(COUNTIF(L$29:L$50,"=0")/(22-COUNTBLANK(Indicadores!$E$21:$E$42))), "",(COUNTIF(L$29:L$50,"=0")/(22-COUNTBLANK(Indicadores!$E$21:$E$42))))</f>
        <v>0</v>
      </c>
      <c r="M90" s="238">
        <f>IF(ISERROR(COUNTIF(M$29:M$50,"=0")/(22-COUNTBLANK(Indicadores!$E$21:$E$42))), "",(COUNTIF(M$29:M$50,"=0")/(22-COUNTBLANK(Indicadores!$E$21:$E$42))))</f>
        <v>0</v>
      </c>
      <c r="N90" s="238">
        <f>IF(ISERROR(COUNTIF(N$29:N$50,"=0")/(22-COUNTBLANK(Indicadores!$E$21:$E$42))), "",(COUNTIF(N$29:N$50,"=0")/(22-COUNTBLANK(Indicadores!$E$21:$E$42))))</f>
        <v>0</v>
      </c>
      <c r="O90" s="238">
        <f>IF(ISERROR(COUNTIF(O$29:O$50,"=0")/(22-COUNTBLANK(Indicadores!$E$21:$E$42))), "",(COUNTIF(O$29:O$50,"=0")/(22-COUNTBLANK(Indicadores!$E$21:$E$42))))</f>
        <v>0</v>
      </c>
      <c r="P90" s="238">
        <f>IF(ISERROR(COUNTIF(P$29:P$50,"=0")/(22-COUNTBLANK(Indicadores!$E$21:$E$42))), "",(COUNTIF(P$29:P$50,"=0")/(22-COUNTBLANK(Indicadores!$E$21:$E$42))))</f>
        <v>0</v>
      </c>
      <c r="Q90" s="238">
        <f>IF(ISERROR(COUNTIF(Q$29:Q$50,"=0")/(22-COUNTBLANK(Indicadores!$E$21:$E$42))), "",(COUNTIF(Q$29:Q$50,"=0")/(22-COUNTBLANK(Indicadores!$E$21:$E$42))))</f>
        <v>0</v>
      </c>
      <c r="R90" s="238">
        <f>IF(ISERROR(COUNTIF(R$29:R$50,"=0")/(22-COUNTBLANK(Indicadores!$E$21:$E$42))), "",(COUNTIF(R$29:R$50,"=0")/(22-COUNTBLANK(Indicadores!$E$21:$E$42))))</f>
        <v>0</v>
      </c>
      <c r="S90" s="238">
        <f>IF(ISERROR(COUNTIF(S$29:S$50,"=0")/(22-COUNTBLANK(Indicadores!$E$21:$E$42))), "",(COUNTIF(S$29:S$50,"=0")/(22-COUNTBLANK(Indicadores!$E$21:$E$42))))</f>
        <v>0</v>
      </c>
      <c r="T90" s="238">
        <f>IF(ISERROR(COUNTIF(T$29:T$50,"=0")/(22-COUNTBLANK(Indicadores!$E$21:$E$42))), "",(COUNTIF(T$29:T$50,"=0")/(22-COUNTBLANK(Indicadores!$E$21:$E$42))))</f>
        <v>0</v>
      </c>
      <c r="U90" s="238">
        <f>IF(ISERROR(COUNTIF(U$29:U$50,"=0")/(22-COUNTBLANK(Indicadores!$E$21:$E$42))), "",(COUNTIF(U$29:U$50,"=0")/(22-COUNTBLANK(Indicadores!$E$21:$E$42))))</f>
        <v>0</v>
      </c>
      <c r="V90" s="238">
        <f>IF(ISERROR(COUNTIF(V$29:V$50,"=0")/(22-COUNTBLANK(Indicadores!$E$21:$E$42))), "",(COUNTIF(V$29:V$50,"=0")/(22-COUNTBLANK(Indicadores!$E$21:$E$42))))</f>
        <v>0</v>
      </c>
    </row>
    <row r="91" spans="2:35" ht="12.75" customHeight="1" thickBot="1" x14ac:dyDescent="0.3">
      <c r="G91" s="389"/>
      <c r="H91" s="389"/>
      <c r="I91" s="389"/>
      <c r="J91" s="389"/>
      <c r="K91" s="389"/>
      <c r="L91" s="389"/>
      <c r="M91" s="389"/>
      <c r="N91" s="389"/>
      <c r="O91" s="389"/>
    </row>
    <row r="92" spans="2:35" x14ac:dyDescent="0.25">
      <c r="B92" s="591" t="s">
        <v>29</v>
      </c>
      <c r="C92" s="597"/>
      <c r="D92" s="598"/>
      <c r="E92" s="598"/>
      <c r="F92" s="244" t="s">
        <v>6</v>
      </c>
      <c r="G92" s="178">
        <f>COUNTIF(G$52:G$70,"=3")</f>
        <v>14</v>
      </c>
      <c r="H92" s="178">
        <f t="shared" ref="H92:V92" si="21">COUNTIF(H$52:H$70,"=3")</f>
        <v>8</v>
      </c>
      <c r="I92" s="178">
        <f t="shared" si="21"/>
        <v>8</v>
      </c>
      <c r="J92" s="178">
        <f t="shared" si="21"/>
        <v>4</v>
      </c>
      <c r="K92" s="178">
        <f t="shared" si="21"/>
        <v>3</v>
      </c>
      <c r="L92" s="178">
        <f t="shared" si="21"/>
        <v>4</v>
      </c>
      <c r="M92" s="178">
        <f t="shared" si="21"/>
        <v>4</v>
      </c>
      <c r="N92" s="178">
        <f t="shared" si="21"/>
        <v>8</v>
      </c>
      <c r="O92" s="178">
        <f t="shared" si="21"/>
        <v>3</v>
      </c>
      <c r="P92" s="178">
        <f t="shared" si="21"/>
        <v>0</v>
      </c>
      <c r="Q92" s="178">
        <f t="shared" si="21"/>
        <v>0</v>
      </c>
      <c r="R92" s="178">
        <f t="shared" si="21"/>
        <v>0</v>
      </c>
      <c r="S92" s="178">
        <f t="shared" si="21"/>
        <v>0</v>
      </c>
      <c r="T92" s="178">
        <f t="shared" si="21"/>
        <v>0</v>
      </c>
      <c r="U92" s="178">
        <f t="shared" si="21"/>
        <v>0</v>
      </c>
      <c r="V92" s="178">
        <f t="shared" si="21"/>
        <v>0</v>
      </c>
    </row>
    <row r="93" spans="2:35" x14ac:dyDescent="0.25">
      <c r="B93" s="592"/>
      <c r="C93" s="599"/>
      <c r="D93" s="600"/>
      <c r="E93" s="600"/>
      <c r="F93" s="245" t="s">
        <v>36</v>
      </c>
      <c r="G93" s="231">
        <f>COUNTIF(G$52:G$70,"=2")</f>
        <v>3</v>
      </c>
      <c r="H93" s="231">
        <f t="shared" ref="H93:V93" si="22">COUNTIF(H$52:H$70,"=2")</f>
        <v>9</v>
      </c>
      <c r="I93" s="231">
        <f t="shared" si="22"/>
        <v>5</v>
      </c>
      <c r="J93" s="231">
        <f t="shared" si="22"/>
        <v>12</v>
      </c>
      <c r="K93" s="231">
        <f t="shared" si="22"/>
        <v>12</v>
      </c>
      <c r="L93" s="231">
        <f t="shared" si="22"/>
        <v>6</v>
      </c>
      <c r="M93" s="231">
        <f t="shared" si="22"/>
        <v>9</v>
      </c>
      <c r="N93" s="231">
        <f t="shared" si="22"/>
        <v>6</v>
      </c>
      <c r="O93" s="231">
        <f t="shared" si="22"/>
        <v>8</v>
      </c>
      <c r="P93" s="231">
        <f t="shared" si="22"/>
        <v>0</v>
      </c>
      <c r="Q93" s="231">
        <f t="shared" si="22"/>
        <v>0</v>
      </c>
      <c r="R93" s="231">
        <f t="shared" si="22"/>
        <v>0</v>
      </c>
      <c r="S93" s="231">
        <f t="shared" si="22"/>
        <v>0</v>
      </c>
      <c r="T93" s="231">
        <f t="shared" si="22"/>
        <v>0</v>
      </c>
      <c r="U93" s="231">
        <f t="shared" si="22"/>
        <v>0</v>
      </c>
      <c r="V93" s="231">
        <f t="shared" si="22"/>
        <v>0</v>
      </c>
    </row>
    <row r="94" spans="2:35" x14ac:dyDescent="0.25">
      <c r="B94" s="592"/>
      <c r="C94" s="599"/>
      <c r="D94" s="600"/>
      <c r="E94" s="600"/>
      <c r="F94" s="245" t="s">
        <v>8</v>
      </c>
      <c r="G94" s="232">
        <f>COUNTIF(G$52:G$70,"=1")</f>
        <v>2</v>
      </c>
      <c r="H94" s="232">
        <f t="shared" ref="H94:V94" si="23">COUNTIF(H$52:H$70,"=1")</f>
        <v>2</v>
      </c>
      <c r="I94" s="232">
        <f t="shared" si="23"/>
        <v>6</v>
      </c>
      <c r="J94" s="232">
        <f t="shared" si="23"/>
        <v>3</v>
      </c>
      <c r="K94" s="232">
        <f t="shared" si="23"/>
        <v>4</v>
      </c>
      <c r="L94" s="232">
        <f t="shared" si="23"/>
        <v>9</v>
      </c>
      <c r="M94" s="232">
        <f t="shared" si="23"/>
        <v>6</v>
      </c>
      <c r="N94" s="232">
        <f t="shared" si="23"/>
        <v>5</v>
      </c>
      <c r="O94" s="232">
        <f t="shared" si="23"/>
        <v>8</v>
      </c>
      <c r="P94" s="232">
        <f t="shared" si="23"/>
        <v>0</v>
      </c>
      <c r="Q94" s="232">
        <f t="shared" si="23"/>
        <v>0</v>
      </c>
      <c r="R94" s="232">
        <f t="shared" si="23"/>
        <v>0</v>
      </c>
      <c r="S94" s="232">
        <f t="shared" si="23"/>
        <v>0</v>
      </c>
      <c r="T94" s="232">
        <f t="shared" si="23"/>
        <v>0</v>
      </c>
      <c r="U94" s="232">
        <f t="shared" si="23"/>
        <v>0</v>
      </c>
      <c r="V94" s="232">
        <f t="shared" si="23"/>
        <v>0</v>
      </c>
    </row>
    <row r="95" spans="2:35" ht="15.75" thickBot="1" x14ac:dyDescent="0.3">
      <c r="B95" s="592"/>
      <c r="C95" s="599"/>
      <c r="D95" s="600"/>
      <c r="E95" s="600"/>
      <c r="F95" s="246" t="s">
        <v>37</v>
      </c>
      <c r="G95" s="234">
        <f>COUNTIF(G$52:G$70,"=0")</f>
        <v>0</v>
      </c>
      <c r="H95" s="234">
        <f t="shared" ref="H95:V95" si="24">COUNTIF(H$52:H$70,"=0")</f>
        <v>0</v>
      </c>
      <c r="I95" s="234">
        <f t="shared" si="24"/>
        <v>0</v>
      </c>
      <c r="J95" s="234">
        <f t="shared" si="24"/>
        <v>0</v>
      </c>
      <c r="K95" s="234">
        <f t="shared" si="24"/>
        <v>0</v>
      </c>
      <c r="L95" s="234">
        <f t="shared" si="24"/>
        <v>0</v>
      </c>
      <c r="M95" s="234">
        <f t="shared" si="24"/>
        <v>0</v>
      </c>
      <c r="N95" s="234">
        <f t="shared" si="24"/>
        <v>0</v>
      </c>
      <c r="O95" s="234">
        <f t="shared" si="24"/>
        <v>0</v>
      </c>
      <c r="P95" s="234">
        <f t="shared" si="24"/>
        <v>0</v>
      </c>
      <c r="Q95" s="234">
        <f t="shared" si="24"/>
        <v>0</v>
      </c>
      <c r="R95" s="234">
        <f t="shared" si="24"/>
        <v>0</v>
      </c>
      <c r="S95" s="234">
        <f t="shared" si="24"/>
        <v>0</v>
      </c>
      <c r="T95" s="234">
        <f t="shared" si="24"/>
        <v>0</v>
      </c>
      <c r="U95" s="234">
        <f t="shared" si="24"/>
        <v>0</v>
      </c>
      <c r="V95" s="234">
        <f t="shared" si="24"/>
        <v>0</v>
      </c>
    </row>
    <row r="96" spans="2:35" ht="15.75" thickBot="1" x14ac:dyDescent="0.3">
      <c r="B96" s="592"/>
      <c r="C96" s="599"/>
      <c r="D96" s="600"/>
      <c r="E96" s="600"/>
      <c r="F96" s="299"/>
      <c r="G96" s="299"/>
      <c r="H96" s="299"/>
      <c r="I96" s="299"/>
      <c r="J96" s="299"/>
      <c r="K96" s="299"/>
      <c r="L96" s="299"/>
      <c r="M96" s="299"/>
      <c r="N96" s="299"/>
      <c r="O96" s="299"/>
      <c r="P96" s="299"/>
      <c r="Q96" s="299"/>
      <c r="R96" s="299"/>
      <c r="S96" s="299"/>
      <c r="T96" s="299"/>
      <c r="U96" s="299"/>
      <c r="V96" s="300"/>
    </row>
    <row r="97" spans="2:35" x14ac:dyDescent="0.25">
      <c r="B97" s="592"/>
      <c r="C97" s="599"/>
      <c r="D97" s="600"/>
      <c r="E97" s="600"/>
      <c r="F97" s="244" t="s">
        <v>10</v>
      </c>
      <c r="G97" s="235">
        <f>IF(ISERROR(COUNTIF(G$52:G$70,"=3")/(19-COUNTBLANK(Indicadores!$E$44:$E$62))), "",(COUNTIF(G$52:G$70,"=3")/(19-COUNTBLANK(Indicadores!$E$44:$E$62))))</f>
        <v>0.73684210526315785</v>
      </c>
      <c r="H97" s="235">
        <f>IF(ISERROR(COUNTIF(H$52:H$70,"=3")/(19-COUNTBLANK(Indicadores!$E$44:$E$62))), "",(COUNTIF(H$52:H$70,"=3")/(19-COUNTBLANK(Indicadores!$E$44:$E$62))))</f>
        <v>0.42105263157894735</v>
      </c>
      <c r="I97" s="235">
        <f>IF(ISERROR(COUNTIF(I$52:I$70,"=3")/(19-COUNTBLANK(Indicadores!$E$44:$E$62))), "",(COUNTIF(I$52:I$70,"=3")/(19-COUNTBLANK(Indicadores!$E$44:$E$62))))</f>
        <v>0.42105263157894735</v>
      </c>
      <c r="J97" s="235">
        <f>IF(ISERROR(COUNTIF(J$52:J$70,"=3")/(19-COUNTBLANK(Indicadores!$E$44:$E$62))), "",(COUNTIF(J$52:J$70,"=3")/(19-COUNTBLANK(Indicadores!$E$44:$E$62))))</f>
        <v>0.21052631578947367</v>
      </c>
      <c r="K97" s="235">
        <f>IF(ISERROR(COUNTIF(K$52:K$70,"=3")/(19-COUNTBLANK(Indicadores!$E$44:$E$62))), "",(COUNTIF(K$52:K$70,"=3")/(19-COUNTBLANK(Indicadores!$E$44:$E$62))))</f>
        <v>0.15789473684210525</v>
      </c>
      <c r="L97" s="235">
        <f>IF(ISERROR(COUNTIF(L$52:L$70,"=3")/(19-COUNTBLANK(Indicadores!$E$44:$E$62))), "",(COUNTIF(L$52:L$70,"=3")/(19-COUNTBLANK(Indicadores!$E$44:$E$62))))</f>
        <v>0.21052631578947367</v>
      </c>
      <c r="M97" s="235">
        <f>IF(ISERROR(COUNTIF(M$52:M$70,"=3")/(19-COUNTBLANK(Indicadores!$E$44:$E$62))), "",(COUNTIF(M$52:M$70,"=3")/(19-COUNTBLANK(Indicadores!$E$44:$E$62))))</f>
        <v>0.21052631578947367</v>
      </c>
      <c r="N97" s="235">
        <f>IF(ISERROR(COUNTIF(N$52:N$70,"=3")/(19-COUNTBLANK(Indicadores!$E$44:$E$62))), "",(COUNTIF(N$52:N$70,"=3")/(19-COUNTBLANK(Indicadores!$E$44:$E$62))))</f>
        <v>0.42105263157894735</v>
      </c>
      <c r="O97" s="235">
        <f>IF(ISERROR(COUNTIF(O$52:O$70,"=3")/(19-COUNTBLANK(Indicadores!$E$44:$E$62))), "",(COUNTIF(O$52:O$70,"=3")/(19-COUNTBLANK(Indicadores!$E$44:$E$62))))</f>
        <v>0.15789473684210525</v>
      </c>
      <c r="P97" s="235">
        <f>IF(ISERROR(COUNTIF(P$52:P$70,"=3")/(19-COUNTBLANK(Indicadores!$E$44:$E$62))), "",(COUNTIF(P$52:P$70,"=3")/(19-COUNTBLANK(Indicadores!$E$44:$E$62))))</f>
        <v>0</v>
      </c>
      <c r="Q97" s="235">
        <f>IF(ISERROR(COUNTIF(Q$52:Q$70,"=3")/(19-COUNTBLANK(Indicadores!$E$44:$E$62))), "",(COUNTIF(Q$52:Q$70,"=3")/(19-COUNTBLANK(Indicadores!$E$44:$E$62))))</f>
        <v>0</v>
      </c>
      <c r="R97" s="235">
        <f>IF(ISERROR(COUNTIF(R$52:R$70,"=3")/(19-COUNTBLANK(Indicadores!$E$44:$E$62))), "",(COUNTIF(R$52:R$70,"=3")/(19-COUNTBLANK(Indicadores!$E$44:$E$62))))</f>
        <v>0</v>
      </c>
      <c r="S97" s="235">
        <f>IF(ISERROR(COUNTIF(S$52:S$70,"=3")/(19-COUNTBLANK(Indicadores!$E$44:$E$62))), "",(COUNTIF(S$52:S$70,"=3")/(19-COUNTBLANK(Indicadores!$E$44:$E$62))))</f>
        <v>0</v>
      </c>
      <c r="T97" s="235">
        <f>IF(ISERROR(COUNTIF(T$52:T$70,"=3")/(19-COUNTBLANK(Indicadores!$E$44:$E$62))), "",(COUNTIF(T$52:T$70,"=3")/(19-COUNTBLANK(Indicadores!$E$44:$E$62))))</f>
        <v>0</v>
      </c>
      <c r="U97" s="235">
        <f>IF(ISERROR(COUNTIF(U$52:U$70,"=3")/(19-COUNTBLANK(Indicadores!$E$44:$E$62))), "",(COUNTIF(U$52:U$70,"=3")/(19-COUNTBLANK(Indicadores!$E$44:$E$62))))</f>
        <v>0</v>
      </c>
      <c r="V97" s="235">
        <f>IF(ISERROR(COUNTIF(V$52:V$70,"=3")/(19-COUNTBLANK(Indicadores!$E$44:$E$62))), "",(COUNTIF(V$52:V$70,"=3")/(19-COUNTBLANK(Indicadores!$E$44:$E$62))))</f>
        <v>0</v>
      </c>
    </row>
    <row r="98" spans="2:35" x14ac:dyDescent="0.25">
      <c r="B98" s="592"/>
      <c r="C98" s="599"/>
      <c r="D98" s="600"/>
      <c r="E98" s="600"/>
      <c r="F98" s="245" t="s">
        <v>11</v>
      </c>
      <c r="G98" s="236">
        <f>IF(ISERROR(COUNTIF(G$52:G$70,"=2")/(19-COUNTBLANK(Indicadores!$E$44:$E$62))), "",(COUNTIF(G$52:G$70,"=2")/(19-COUNTBLANK(Indicadores!$E$44:$E$62))))</f>
        <v>0.15789473684210525</v>
      </c>
      <c r="H98" s="236">
        <f>IF(ISERROR(COUNTIF(H$52:H$70,"=2")/(19-COUNTBLANK(Indicadores!$E$44:$E$62))), "",(COUNTIF(H$52:H$70,"=2")/(19-COUNTBLANK(Indicadores!$E$44:$E$62))))</f>
        <v>0.47368421052631576</v>
      </c>
      <c r="I98" s="236">
        <f>IF(ISERROR(COUNTIF(I$52:I$70,"=2")/(19-COUNTBLANK(Indicadores!$E$44:$E$62))), "",(COUNTIF(I$52:I$70,"=2")/(19-COUNTBLANK(Indicadores!$E$44:$E$62))))</f>
        <v>0.26315789473684209</v>
      </c>
      <c r="J98" s="236">
        <f>IF(ISERROR(COUNTIF(J$52:J$70,"=2")/(19-COUNTBLANK(Indicadores!$E$44:$E$62))), "",(COUNTIF(J$52:J$70,"=2")/(19-COUNTBLANK(Indicadores!$E$44:$E$62))))</f>
        <v>0.63157894736842102</v>
      </c>
      <c r="K98" s="236">
        <f>IF(ISERROR(COUNTIF(K$52:K$70,"=2")/(19-COUNTBLANK(Indicadores!$E$44:$E$62))), "",(COUNTIF(K$52:K$70,"=2")/(19-COUNTBLANK(Indicadores!$E$44:$E$62))))</f>
        <v>0.63157894736842102</v>
      </c>
      <c r="L98" s="236">
        <f>IF(ISERROR(COUNTIF(L$52:L$70,"=2")/(19-COUNTBLANK(Indicadores!$E$44:$E$62))), "",(COUNTIF(L$52:L$70,"=2")/(19-COUNTBLANK(Indicadores!$E$44:$E$62))))</f>
        <v>0.31578947368421051</v>
      </c>
      <c r="M98" s="236">
        <f>IF(ISERROR(COUNTIF(M$52:M$70,"=2")/(19-COUNTBLANK(Indicadores!$E$44:$E$62))), "",(COUNTIF(M$52:M$70,"=2")/(19-COUNTBLANK(Indicadores!$E$44:$E$62))))</f>
        <v>0.47368421052631576</v>
      </c>
      <c r="N98" s="236">
        <f>IF(ISERROR(COUNTIF(N$52:N$70,"=2")/(19-COUNTBLANK(Indicadores!$E$44:$E$62))), "",(COUNTIF(N$52:N$70,"=2")/(19-COUNTBLANK(Indicadores!$E$44:$E$62))))</f>
        <v>0.31578947368421051</v>
      </c>
      <c r="O98" s="236">
        <f>IF(ISERROR(COUNTIF(O$52:O$70,"=2")/(19-COUNTBLANK(Indicadores!$E$44:$E$62))), "",(COUNTIF(O$52:O$70,"=2")/(19-COUNTBLANK(Indicadores!$E$44:$E$62))))</f>
        <v>0.42105263157894735</v>
      </c>
      <c r="P98" s="236">
        <f>IF(ISERROR(COUNTIF(P$52:P$70,"=2")/(19-COUNTBLANK(Indicadores!$E$44:$E$62))), "",(COUNTIF(P$52:P$70,"=2")/(19-COUNTBLANK(Indicadores!$E$44:$E$62))))</f>
        <v>0</v>
      </c>
      <c r="Q98" s="236">
        <f>IF(ISERROR(COUNTIF(Q$52:Q$70,"=2")/(19-COUNTBLANK(Indicadores!$E$44:$E$62))), "",(COUNTIF(Q$52:Q$70,"=2")/(19-COUNTBLANK(Indicadores!$E$44:$E$62))))</f>
        <v>0</v>
      </c>
      <c r="R98" s="236">
        <f>IF(ISERROR(COUNTIF(R$52:R$70,"=2")/(19-COUNTBLANK(Indicadores!$E$44:$E$62))), "",(COUNTIF(R$52:R$70,"=2")/(19-COUNTBLANK(Indicadores!$E$44:$E$62))))</f>
        <v>0</v>
      </c>
      <c r="S98" s="236">
        <f>IF(ISERROR(COUNTIF(S$52:S$70,"=2")/(19-COUNTBLANK(Indicadores!$E$44:$E$62))), "",(COUNTIF(S$52:S$70,"=2")/(19-COUNTBLANK(Indicadores!$E$44:$E$62))))</f>
        <v>0</v>
      </c>
      <c r="T98" s="236">
        <f>IF(ISERROR(COUNTIF(T$52:T$70,"=2")/(19-COUNTBLANK(Indicadores!$E$44:$E$62))), "",(COUNTIF(T$52:T$70,"=2")/(19-COUNTBLANK(Indicadores!$E$44:$E$62))))</f>
        <v>0</v>
      </c>
      <c r="U98" s="236">
        <f>IF(ISERROR(COUNTIF(U$52:U$70,"=2")/(19-COUNTBLANK(Indicadores!$E$44:$E$62))), "",(COUNTIF(U$52:U$70,"=2")/(19-COUNTBLANK(Indicadores!$E$44:$E$62))))</f>
        <v>0</v>
      </c>
      <c r="V98" s="236">
        <f>IF(ISERROR(COUNTIF(V$52:V$70,"=2")/(19-COUNTBLANK(Indicadores!$E$44:$E$62))), "",(COUNTIF(V$52:V$70,"=2")/(19-COUNTBLANK(Indicadores!$E$44:$E$62))))</f>
        <v>0</v>
      </c>
      <c r="W98" s="150"/>
      <c r="Y98" s="150"/>
      <c r="Z98" s="150"/>
      <c r="AB98" s="150"/>
      <c r="AC98" s="150"/>
      <c r="AD98" s="150"/>
      <c r="AE98" s="150"/>
      <c r="AF98" s="150"/>
      <c r="AG98" s="150"/>
      <c r="AH98" s="150"/>
      <c r="AI98" s="150"/>
    </row>
    <row r="99" spans="2:35" x14ac:dyDescent="0.25">
      <c r="B99" s="592"/>
      <c r="C99" s="599"/>
      <c r="D99" s="600"/>
      <c r="E99" s="600"/>
      <c r="F99" s="245" t="s">
        <v>12</v>
      </c>
      <c r="G99" s="237">
        <f>IF(ISERROR(COUNTIF(G$52:G$70,"=1")/(19-COUNTBLANK(Indicadores!$E$44:$E$62))),"",(COUNTIF(G$52:G$70,"=1")/(19-COUNTBLANK(Indicadores!$E$44:$E$62))))</f>
        <v>0.10526315789473684</v>
      </c>
      <c r="H99" s="237">
        <f>IF(ISERROR(COUNTIF(H$52:H$70,"=1")/(19-COUNTBLANK(Indicadores!$E$44:$E$62))),"",(COUNTIF(H$52:H$70,"=1")/(19-COUNTBLANK(Indicadores!$E$44:$E$62))))</f>
        <v>0.10526315789473684</v>
      </c>
      <c r="I99" s="237">
        <f>IF(ISERROR(COUNTIF(I$52:I$70,"=1")/(19-COUNTBLANK(Indicadores!$E$44:$E$62))),"",(COUNTIF(I$52:I$70,"=1")/(19-COUNTBLANK(Indicadores!$E$44:$E$62))))</f>
        <v>0.31578947368421051</v>
      </c>
      <c r="J99" s="237">
        <f>IF(ISERROR(COUNTIF(J$52:J$70,"=1")/(19-COUNTBLANK(Indicadores!$E$44:$E$62))),"",(COUNTIF(J$52:J$70,"=1")/(19-COUNTBLANK(Indicadores!$E$44:$E$62))))</f>
        <v>0.15789473684210525</v>
      </c>
      <c r="K99" s="237">
        <f>IF(ISERROR(COUNTIF(K$52:K$70,"=1")/(19-COUNTBLANK(Indicadores!$E$44:$E$62))),"",(COUNTIF(K$52:K$70,"=1")/(19-COUNTBLANK(Indicadores!$E$44:$E$62))))</f>
        <v>0.21052631578947367</v>
      </c>
      <c r="L99" s="237">
        <f>IF(ISERROR(COUNTIF(L$52:L$70,"=1")/(19-COUNTBLANK(Indicadores!$E$44:$E$62))),"",(COUNTIF(L$52:L$70,"=1")/(19-COUNTBLANK(Indicadores!$E$44:$E$62))))</f>
        <v>0.47368421052631576</v>
      </c>
      <c r="M99" s="237">
        <f>IF(ISERROR(COUNTIF(M$52:M$70,"=1")/(19-COUNTBLANK(Indicadores!$E$44:$E$62))),"",(COUNTIF(M$52:M$70,"=1")/(19-COUNTBLANK(Indicadores!$E$44:$E$62))))</f>
        <v>0.31578947368421051</v>
      </c>
      <c r="N99" s="237">
        <f>IF(ISERROR(COUNTIF(N$52:N$70,"=1")/(19-COUNTBLANK(Indicadores!$E$44:$E$62))),"",(COUNTIF(N$52:N$70,"=1")/(19-COUNTBLANK(Indicadores!$E$44:$E$62))))</f>
        <v>0.26315789473684209</v>
      </c>
      <c r="O99" s="237">
        <f>IF(ISERROR(COUNTIF(O$52:O$70,"=1")/(19-COUNTBLANK(Indicadores!$E$44:$E$62))),"",(COUNTIF(O$52:O$70,"=1")/(19-COUNTBLANK(Indicadores!$E$44:$E$62))))</f>
        <v>0.42105263157894735</v>
      </c>
      <c r="P99" s="237">
        <f>IF(ISERROR(COUNTIF(P$52:P$70,"=1")/(19-COUNTBLANK(Indicadores!$E$44:$E$62))),"",(COUNTIF(P$52:P$70,"=1")/(19-COUNTBLANK(Indicadores!$E$44:$E$62))))</f>
        <v>0</v>
      </c>
      <c r="Q99" s="237">
        <f>IF(ISERROR(COUNTIF(Q$52:Q$70,"=1")/(19-COUNTBLANK(Indicadores!$E$44:$E$62))),"",(COUNTIF(Q$52:Q$70,"=1")/(19-COUNTBLANK(Indicadores!$E$44:$E$62))))</f>
        <v>0</v>
      </c>
      <c r="R99" s="237">
        <f>IF(ISERROR(COUNTIF(R$52:R$70,"=1")/(19-COUNTBLANK(Indicadores!$E$44:$E$62))),"",(COUNTIF(R$52:R$70,"=1")/(19-COUNTBLANK(Indicadores!$E$44:$E$62))))</f>
        <v>0</v>
      </c>
      <c r="S99" s="237">
        <f>IF(ISERROR(COUNTIF(S$52:S$70,"=1")/(19-COUNTBLANK(Indicadores!$E$44:$E$62))),"",(COUNTIF(S$52:S$70,"=1")/(19-COUNTBLANK(Indicadores!$E$44:$E$62))))</f>
        <v>0</v>
      </c>
      <c r="T99" s="237">
        <f>IF(ISERROR(COUNTIF(T$52:T$70,"=1")/(19-COUNTBLANK(Indicadores!$E$44:$E$62))),"",(COUNTIF(T$52:T$70,"=1")/(19-COUNTBLANK(Indicadores!$E$44:$E$62))))</f>
        <v>0</v>
      </c>
      <c r="U99" s="237">
        <f>IF(ISERROR(COUNTIF(U$52:U$70,"=1")/(19-COUNTBLANK(Indicadores!$E$44:$E$62))),"",(COUNTIF(U$52:U$70,"=1")/(19-COUNTBLANK(Indicadores!$E$44:$E$62))))</f>
        <v>0</v>
      </c>
      <c r="V99" s="237">
        <f>IF(ISERROR(COUNTIF(V$52:V$70,"=1")/(19-COUNTBLANK(Indicadores!$E$44:$E$62))),"",(COUNTIF(V$52:V$70,"=1")/(19-COUNTBLANK(Indicadores!$E$44:$E$62))))</f>
        <v>0</v>
      </c>
    </row>
    <row r="100" spans="2:35" ht="15.75" thickBot="1" x14ac:dyDescent="0.3">
      <c r="B100" s="593"/>
      <c r="C100" s="601"/>
      <c r="D100" s="602"/>
      <c r="E100" s="602"/>
      <c r="F100" s="246" t="s">
        <v>38</v>
      </c>
      <c r="G100" s="238">
        <f>IF(ISERROR(COUNTIF(G$52:G$70,"=0")/(19-COUNTBLANK(Indicadores!$E$44:$E$62))), "",(COUNTIF(G$52:G$70,"=0")/(19-COUNTBLANK(Indicadores!$E$44:$E$62))))</f>
        <v>0</v>
      </c>
      <c r="H100" s="238">
        <f>IF(ISERROR(COUNTIF(H$52:H$70,"=0")/(19-COUNTBLANK(Indicadores!$E$44:$E$62))), "",(COUNTIF(H$52:H$70,"=0")/(19-COUNTBLANK(Indicadores!$E$44:$E$62))))</f>
        <v>0</v>
      </c>
      <c r="I100" s="238">
        <f>IF(ISERROR(COUNTIF(I$52:I$70,"=0")/(19-COUNTBLANK(Indicadores!$E$44:$E$62))), "",(COUNTIF(I$52:I$70,"=0")/(19-COUNTBLANK(Indicadores!$E$44:$E$62))))</f>
        <v>0</v>
      </c>
      <c r="J100" s="238">
        <f>IF(ISERROR(COUNTIF(J$52:J$70,"=0")/(19-COUNTBLANK(Indicadores!$E$44:$E$62))), "",(COUNTIF(J$52:J$70,"=0")/(19-COUNTBLANK(Indicadores!$E$44:$E$62))))</f>
        <v>0</v>
      </c>
      <c r="K100" s="238">
        <f>IF(ISERROR(COUNTIF(K$52:K$70,"=0")/(19-COUNTBLANK(Indicadores!$E$44:$E$62))), "",(COUNTIF(K$52:K$70,"=0")/(19-COUNTBLANK(Indicadores!$E$44:$E$62))))</f>
        <v>0</v>
      </c>
      <c r="L100" s="238">
        <f>IF(ISERROR(COUNTIF(L$52:L$70,"=0")/(19-COUNTBLANK(Indicadores!$E$44:$E$62))), "",(COUNTIF(L$52:L$70,"=0")/(19-COUNTBLANK(Indicadores!$E$44:$E$62))))</f>
        <v>0</v>
      </c>
      <c r="M100" s="238">
        <f>IF(ISERROR(COUNTIF(M$52:M$70,"=0")/(19-COUNTBLANK(Indicadores!$E$44:$E$62))), "",(COUNTIF(M$52:M$70,"=0")/(19-COUNTBLANK(Indicadores!$E$44:$E$62))))</f>
        <v>0</v>
      </c>
      <c r="N100" s="238">
        <f>IF(ISERROR(COUNTIF(N$52:N$70,"=0")/(19-COUNTBLANK(Indicadores!$E$44:$E$62))), "",(COUNTIF(N$52:N$70,"=0")/(19-COUNTBLANK(Indicadores!$E$44:$E$62))))</f>
        <v>0</v>
      </c>
      <c r="O100" s="238">
        <f>IF(ISERROR(COUNTIF(O$52:O$70,"=0")/(19-COUNTBLANK(Indicadores!$E$44:$E$62))), "",(COUNTIF(O$52:O$70,"=0")/(19-COUNTBLANK(Indicadores!$E$44:$E$62))))</f>
        <v>0</v>
      </c>
      <c r="P100" s="238">
        <f>IF(ISERROR(COUNTIF(P$52:P$70,"=0")/(19-COUNTBLANK(Indicadores!$E$44:$E$62))), "",(COUNTIF(P$52:P$70,"=0")/(19-COUNTBLANK(Indicadores!$E$44:$E$62))))</f>
        <v>0</v>
      </c>
      <c r="Q100" s="238">
        <f>IF(ISERROR(COUNTIF(Q$52:Q$70,"=0")/(19-COUNTBLANK(Indicadores!$E$44:$E$62))), "",(COUNTIF(Q$52:Q$70,"=0")/(19-COUNTBLANK(Indicadores!$E$44:$E$62))))</f>
        <v>0</v>
      </c>
      <c r="R100" s="238">
        <f>IF(ISERROR(COUNTIF(R$52:R$70,"=0")/(19-COUNTBLANK(Indicadores!$E$44:$E$62))), "",(COUNTIF(R$52:R$70,"=0")/(19-COUNTBLANK(Indicadores!$E$44:$E$62))))</f>
        <v>0</v>
      </c>
      <c r="S100" s="238">
        <f>IF(ISERROR(COUNTIF(S$52:S$70,"=0")/(19-COUNTBLANK(Indicadores!$E$44:$E$62))), "",(COUNTIF(S$52:S$70,"=0")/(19-COUNTBLANK(Indicadores!$E$44:$E$62))))</f>
        <v>0</v>
      </c>
      <c r="T100" s="238">
        <f>IF(ISERROR(COUNTIF(T$52:T$70,"=0")/(19-COUNTBLANK(Indicadores!$E$44:$E$62))), "",(COUNTIF(T$52:T$70,"=0")/(19-COUNTBLANK(Indicadores!$E$44:$E$62))))</f>
        <v>0</v>
      </c>
      <c r="U100" s="238">
        <f>IF(ISERROR(COUNTIF(U$52:U$70,"=0")/(19-COUNTBLANK(Indicadores!$E$44:$E$62))), "",(COUNTIF(U$52:U$70,"=0")/(19-COUNTBLANK(Indicadores!$E$44:$E$62))))</f>
        <v>0</v>
      </c>
      <c r="V100" s="238">
        <f>IF(ISERROR(COUNTIF(V$52:V$70,"=0")/(19-COUNTBLANK(Indicadores!$E$44:$E$62))), "",(COUNTIF(V$52:V$70,"=0")/(19-COUNTBLANK(Indicadores!$E$44:$E$62))))</f>
        <v>0</v>
      </c>
      <c r="AB100" s="247"/>
    </row>
    <row r="101" spans="2:35" ht="15.75" thickBot="1" x14ac:dyDescent="0.3">
      <c r="B101" s="248"/>
      <c r="C101" s="248"/>
      <c r="D101" s="249"/>
      <c r="E101" s="249"/>
      <c r="F101" s="250"/>
      <c r="G101" s="390"/>
      <c r="H101" s="390"/>
      <c r="I101" s="390"/>
      <c r="J101" s="390"/>
      <c r="K101" s="390"/>
      <c r="L101" s="390"/>
      <c r="M101" s="390"/>
      <c r="N101" s="390"/>
      <c r="O101" s="390"/>
      <c r="P101" s="251"/>
      <c r="Q101" s="251"/>
      <c r="R101" s="251"/>
      <c r="S101" s="251"/>
      <c r="T101" s="251"/>
      <c r="U101" s="251"/>
      <c r="V101" s="251"/>
    </row>
    <row r="102" spans="2:35" x14ac:dyDescent="0.25">
      <c r="B102" s="594" t="s">
        <v>124</v>
      </c>
      <c r="C102" s="603"/>
      <c r="D102" s="604"/>
      <c r="E102" s="604"/>
      <c r="F102" s="252" t="s">
        <v>6</v>
      </c>
      <c r="G102" s="178">
        <f t="shared" ref="G102:V102" si="25">COUNTIF(G$12:G$70,"=3")</f>
        <v>41</v>
      </c>
      <c r="H102" s="178">
        <f t="shared" si="25"/>
        <v>24</v>
      </c>
      <c r="I102" s="178">
        <f t="shared" si="25"/>
        <v>29</v>
      </c>
      <c r="J102" s="178">
        <f t="shared" si="25"/>
        <v>21</v>
      </c>
      <c r="K102" s="178">
        <f t="shared" si="25"/>
        <v>15</v>
      </c>
      <c r="L102" s="178">
        <f t="shared" si="25"/>
        <v>10</v>
      </c>
      <c r="M102" s="178">
        <f t="shared" si="25"/>
        <v>21</v>
      </c>
      <c r="N102" s="178">
        <f t="shared" si="25"/>
        <v>22</v>
      </c>
      <c r="O102" s="178">
        <f t="shared" si="25"/>
        <v>17</v>
      </c>
      <c r="P102" s="178">
        <f t="shared" si="25"/>
        <v>0</v>
      </c>
      <c r="Q102" s="178">
        <f t="shared" si="25"/>
        <v>0</v>
      </c>
      <c r="R102" s="178">
        <f t="shared" si="25"/>
        <v>0</v>
      </c>
      <c r="S102" s="178">
        <f t="shared" si="25"/>
        <v>0</v>
      </c>
      <c r="T102" s="178">
        <f t="shared" si="25"/>
        <v>0</v>
      </c>
      <c r="U102" s="178">
        <f t="shared" si="25"/>
        <v>0</v>
      </c>
      <c r="V102" s="178">
        <f t="shared" si="25"/>
        <v>0</v>
      </c>
    </row>
    <row r="103" spans="2:35" x14ac:dyDescent="0.25">
      <c r="B103" s="595"/>
      <c r="C103" s="605"/>
      <c r="D103" s="606"/>
      <c r="E103" s="606"/>
      <c r="F103" s="253" t="s">
        <v>36</v>
      </c>
      <c r="G103" s="231">
        <f t="shared" ref="G103:V103" si="26">COUNTIF(G$12:G$70,"=2")</f>
        <v>10</v>
      </c>
      <c r="H103" s="231">
        <f t="shared" si="26"/>
        <v>27</v>
      </c>
      <c r="I103" s="231">
        <f t="shared" si="26"/>
        <v>16</v>
      </c>
      <c r="J103" s="231">
        <f t="shared" si="26"/>
        <v>31</v>
      </c>
      <c r="K103" s="231">
        <f t="shared" si="26"/>
        <v>26</v>
      </c>
      <c r="L103" s="231">
        <f t="shared" si="26"/>
        <v>22</v>
      </c>
      <c r="M103" s="231">
        <f t="shared" si="26"/>
        <v>23</v>
      </c>
      <c r="N103" s="231">
        <f t="shared" si="26"/>
        <v>25</v>
      </c>
      <c r="O103" s="231">
        <f t="shared" si="26"/>
        <v>22</v>
      </c>
      <c r="P103" s="231">
        <f t="shared" si="26"/>
        <v>0</v>
      </c>
      <c r="Q103" s="231">
        <f t="shared" si="26"/>
        <v>0</v>
      </c>
      <c r="R103" s="231">
        <f t="shared" si="26"/>
        <v>0</v>
      </c>
      <c r="S103" s="231">
        <f t="shared" si="26"/>
        <v>0</v>
      </c>
      <c r="T103" s="231">
        <f t="shared" si="26"/>
        <v>0</v>
      </c>
      <c r="U103" s="231">
        <f t="shared" si="26"/>
        <v>0</v>
      </c>
      <c r="V103" s="231">
        <f t="shared" si="26"/>
        <v>0</v>
      </c>
    </row>
    <row r="104" spans="2:35" x14ac:dyDescent="0.25">
      <c r="B104" s="595"/>
      <c r="C104" s="605"/>
      <c r="D104" s="606"/>
      <c r="E104" s="606"/>
      <c r="F104" s="253" t="s">
        <v>8</v>
      </c>
      <c r="G104" s="232">
        <f t="shared" ref="G104:V104" si="27">COUNTIF(G$12:G$70,"=1")</f>
        <v>6</v>
      </c>
      <c r="H104" s="232">
        <f t="shared" si="27"/>
        <v>6</v>
      </c>
      <c r="I104" s="232">
        <f t="shared" si="27"/>
        <v>12</v>
      </c>
      <c r="J104" s="232">
        <f t="shared" si="27"/>
        <v>5</v>
      </c>
      <c r="K104" s="232">
        <f t="shared" si="27"/>
        <v>16</v>
      </c>
      <c r="L104" s="232">
        <f t="shared" si="27"/>
        <v>25</v>
      </c>
      <c r="M104" s="232">
        <f t="shared" si="27"/>
        <v>13</v>
      </c>
      <c r="N104" s="232">
        <f t="shared" si="27"/>
        <v>10</v>
      </c>
      <c r="O104" s="232">
        <f t="shared" si="27"/>
        <v>18</v>
      </c>
      <c r="P104" s="232">
        <f t="shared" si="27"/>
        <v>0</v>
      </c>
      <c r="Q104" s="232">
        <f t="shared" si="27"/>
        <v>0</v>
      </c>
      <c r="R104" s="232">
        <f t="shared" si="27"/>
        <v>0</v>
      </c>
      <c r="S104" s="232">
        <f t="shared" si="27"/>
        <v>0</v>
      </c>
      <c r="T104" s="232">
        <f t="shared" si="27"/>
        <v>0</v>
      </c>
      <c r="U104" s="232">
        <f t="shared" si="27"/>
        <v>0</v>
      </c>
      <c r="V104" s="232">
        <f t="shared" si="27"/>
        <v>0</v>
      </c>
    </row>
    <row r="105" spans="2:35" ht="15.75" thickBot="1" x14ac:dyDescent="0.3">
      <c r="B105" s="595"/>
      <c r="C105" s="605"/>
      <c r="D105" s="606"/>
      <c r="E105" s="606"/>
      <c r="F105" s="254" t="s">
        <v>37</v>
      </c>
      <c r="G105" s="234">
        <f>COUNTIF(G$12:G$70,"=0")</f>
        <v>0</v>
      </c>
      <c r="H105" s="234">
        <f t="shared" ref="H105:V105" si="28">COUNTIF(H$12:H$70,"=0")</f>
        <v>0</v>
      </c>
      <c r="I105" s="234">
        <f t="shared" si="28"/>
        <v>0</v>
      </c>
      <c r="J105" s="234">
        <f t="shared" si="28"/>
        <v>0</v>
      </c>
      <c r="K105" s="234">
        <f t="shared" si="28"/>
        <v>0</v>
      </c>
      <c r="L105" s="234">
        <f t="shared" si="28"/>
        <v>0</v>
      </c>
      <c r="M105" s="234">
        <f t="shared" si="28"/>
        <v>0</v>
      </c>
      <c r="N105" s="234">
        <f t="shared" si="28"/>
        <v>0</v>
      </c>
      <c r="O105" s="234">
        <f t="shared" si="28"/>
        <v>0</v>
      </c>
      <c r="P105" s="234">
        <f t="shared" si="28"/>
        <v>0</v>
      </c>
      <c r="Q105" s="234">
        <f t="shared" si="28"/>
        <v>0</v>
      </c>
      <c r="R105" s="234">
        <f t="shared" si="28"/>
        <v>0</v>
      </c>
      <c r="S105" s="234">
        <f t="shared" si="28"/>
        <v>0</v>
      </c>
      <c r="T105" s="234">
        <f t="shared" si="28"/>
        <v>0</v>
      </c>
      <c r="U105" s="234">
        <f t="shared" si="28"/>
        <v>0</v>
      </c>
      <c r="V105" s="234">
        <f t="shared" si="28"/>
        <v>0</v>
      </c>
    </row>
    <row r="106" spans="2:35" ht="15.75" thickBot="1" x14ac:dyDescent="0.3">
      <c r="B106" s="595"/>
      <c r="C106" s="605"/>
      <c r="D106" s="606"/>
      <c r="E106" s="606"/>
      <c r="F106" s="301"/>
      <c r="G106" s="301"/>
      <c r="H106" s="301"/>
      <c r="I106" s="301"/>
      <c r="J106" s="301"/>
      <c r="K106" s="301"/>
      <c r="L106" s="301"/>
      <c r="M106" s="301"/>
      <c r="N106" s="301"/>
      <c r="O106" s="301"/>
      <c r="P106" s="301"/>
      <c r="Q106" s="301"/>
      <c r="R106" s="301"/>
      <c r="S106" s="301"/>
      <c r="T106" s="301"/>
      <c r="U106" s="301"/>
      <c r="V106" s="302"/>
    </row>
    <row r="107" spans="2:35" x14ac:dyDescent="0.25">
      <c r="B107" s="595"/>
      <c r="C107" s="605"/>
      <c r="D107" s="606"/>
      <c r="E107" s="606"/>
      <c r="F107" s="255" t="s">
        <v>10</v>
      </c>
      <c r="G107" s="235">
        <f>IF(ISERROR(COUNTIF(G$12:G$70,"=3")/(59-COUNTBLANK(Indicadores!$E$4:$E$62))), "",(COUNTIF(G$12:G$70,"=3")/(59-COUNTBLANK(Indicadores!$E$4:$E$62))))</f>
        <v>0.7192982456140351</v>
      </c>
      <c r="H107" s="235">
        <f>IF(ISERROR(COUNTIF(H$12:H$70,"=3")/(59-COUNTBLANK(Indicadores!$E$4:$E$62))), "",(COUNTIF(H$12:H$70,"=3")/(59-COUNTBLANK(Indicadores!$E$4:$E$62))))</f>
        <v>0.42105263157894735</v>
      </c>
      <c r="I107" s="235">
        <f>IF(ISERROR(COUNTIF(I$12:I$70,"=3")/(59-COUNTBLANK(Indicadores!$E$4:$E$62))), "",(COUNTIF(I$12:I$70,"=3")/(59-COUNTBLANK(Indicadores!$E$4:$E$62))))</f>
        <v>0.50877192982456143</v>
      </c>
      <c r="J107" s="235">
        <f>IF(ISERROR(COUNTIF(J$12:J$70,"=3")/(59-COUNTBLANK(Indicadores!$E$4:$E$62))), "",(COUNTIF(J$12:J$70,"=3")/(59-COUNTBLANK(Indicadores!$E$4:$E$62))))</f>
        <v>0.36842105263157893</v>
      </c>
      <c r="K107" s="235">
        <f>IF(ISERROR(COUNTIF(K$12:K$70,"=3")/(59-COUNTBLANK(Indicadores!$E$4:$E$62))), "",(COUNTIF(K$12:K$70,"=3")/(59-COUNTBLANK(Indicadores!$E$4:$E$62))))</f>
        <v>0.26315789473684209</v>
      </c>
      <c r="L107" s="235">
        <f>IF(ISERROR(COUNTIF(L$12:L$70,"=3")/(59-COUNTBLANK(Indicadores!$E$4:$E$62))), "",(COUNTIF(L$12:L$70,"=3")/(59-COUNTBLANK(Indicadores!$E$4:$E$62))))</f>
        <v>0.17543859649122806</v>
      </c>
      <c r="M107" s="235">
        <f>IF(ISERROR(COUNTIF(M$12:M$70,"=3")/(59-COUNTBLANK(Indicadores!$E$4:$E$62))), "",(COUNTIF(M$12:M$70,"=3")/(59-COUNTBLANK(Indicadores!$E$4:$E$62))))</f>
        <v>0.36842105263157893</v>
      </c>
      <c r="N107" s="235">
        <f>IF(ISERROR(COUNTIF(N$12:N$70,"=3")/(59-COUNTBLANK(Indicadores!$E$4:$E$62))), "",(COUNTIF(N$12:N$70,"=3")/(59-COUNTBLANK(Indicadores!$E$4:$E$62))))</f>
        <v>0.38596491228070173</v>
      </c>
      <c r="O107" s="235">
        <f>IF(ISERROR(COUNTIF(O$12:O$70,"=3")/(59-COUNTBLANK(Indicadores!$E$4:$E$62))), "",(COUNTIF(O$12:O$70,"=3")/(59-COUNTBLANK(Indicadores!$E$4:$E$62))))</f>
        <v>0.2982456140350877</v>
      </c>
      <c r="P107" s="235">
        <f>IF(ISERROR(COUNTIF(P$12:P$70,"=3")/(59-COUNTBLANK(Indicadores!$E$4:$E$62))), "",(COUNTIF(P$12:P$70,"=3")/(59-COUNTBLANK(Indicadores!$E$4:$E$62))))</f>
        <v>0</v>
      </c>
      <c r="Q107" s="235">
        <f>IF(ISERROR(COUNTIF(Q$12:Q$70,"=3")/(59-COUNTBLANK(Indicadores!$E$4:$E$62))), "",(COUNTIF(Q$12:Q$70,"=3")/(59-COUNTBLANK(Indicadores!$E$4:$E$62))))</f>
        <v>0</v>
      </c>
      <c r="R107" s="235">
        <f>IF(ISERROR(COUNTIF(R$12:R$70,"=3")/(59-COUNTBLANK(Indicadores!$E$4:$E$62))), "",(COUNTIF(R$12:R$70,"=3")/(59-COUNTBLANK(Indicadores!$E$4:$E$62))))</f>
        <v>0</v>
      </c>
      <c r="S107" s="235">
        <f>IF(ISERROR(COUNTIF(S$12:S$70,"=3")/(59-COUNTBLANK(Indicadores!$E$4:$E$62))), "",(COUNTIF(S$12:S$70,"=3")/(59-COUNTBLANK(Indicadores!$E$4:$E$62))))</f>
        <v>0</v>
      </c>
      <c r="T107" s="235">
        <f>IF(ISERROR(COUNTIF(T$12:T$70,"=3")/(59-COUNTBLANK(Indicadores!$E$4:$E$62))), "",(COUNTIF(T$12:T$70,"=3")/(59-COUNTBLANK(Indicadores!$E$4:$E$62))))</f>
        <v>0</v>
      </c>
      <c r="U107" s="235">
        <f>IF(ISERROR(COUNTIF(U$12:U$70,"=3")/(59-COUNTBLANK(Indicadores!$E$4:$E$62))), "",(COUNTIF(U$12:U$70,"=3")/(59-COUNTBLANK(Indicadores!$E$4:$E$62))))</f>
        <v>0</v>
      </c>
      <c r="V107" s="235">
        <f>IF(ISERROR(COUNTIF(V$12:V$70,"=3")/(59-COUNTBLANK(Indicadores!$E$4:$E$62))), "",(COUNTIF(V$12:V$70,"=3")/(59-COUNTBLANK(Indicadores!$E$4:$E$62))))</f>
        <v>0</v>
      </c>
    </row>
    <row r="108" spans="2:35" x14ac:dyDescent="0.25">
      <c r="B108" s="595"/>
      <c r="C108" s="605"/>
      <c r="D108" s="606"/>
      <c r="E108" s="606"/>
      <c r="F108" s="256" t="s">
        <v>11</v>
      </c>
      <c r="G108" s="236">
        <f>IF(ISERROR(COUNTIF(G$12:G$70,"=2")/(59-COUNTBLANK(Indicadores!$E$4:$E$62))), "",(COUNTIF(G$12:G$70,"=2")/(59-COUNTBLANK(Indicadores!$E$4:$E$62))))</f>
        <v>0.17543859649122806</v>
      </c>
      <c r="H108" s="236">
        <f>IF(ISERROR(COUNTIF(H$12:H$70,"=2")/(59-COUNTBLANK(Indicadores!$E$4:$E$62))), "",(COUNTIF(H$12:H$70,"=2")/(59-COUNTBLANK(Indicadores!$E$4:$E$62))))</f>
        <v>0.47368421052631576</v>
      </c>
      <c r="I108" s="236">
        <f>IF(ISERROR(COUNTIF(I$12:I$70,"=2")/(59-COUNTBLANK(Indicadores!$E$4:$E$62))), "",(COUNTIF(I$12:I$70,"=2")/(59-COUNTBLANK(Indicadores!$E$4:$E$62))))</f>
        <v>0.2807017543859649</v>
      </c>
      <c r="J108" s="236">
        <f>IF(ISERROR(COUNTIF(J$12:J$70,"=2")/(59-COUNTBLANK(Indicadores!$E$4:$E$62))), "",(COUNTIF(J$12:J$70,"=2")/(59-COUNTBLANK(Indicadores!$E$4:$E$62))))</f>
        <v>0.54385964912280704</v>
      </c>
      <c r="K108" s="236">
        <f>IF(ISERROR(COUNTIF(K$12:K$70,"=2")/(59-COUNTBLANK(Indicadores!$E$4:$E$62))), "",(COUNTIF(K$12:K$70,"=2")/(59-COUNTBLANK(Indicadores!$E$4:$E$62))))</f>
        <v>0.45614035087719296</v>
      </c>
      <c r="L108" s="236">
        <f>IF(ISERROR(COUNTIF(L$12:L$70,"=2")/(59-COUNTBLANK(Indicadores!$E$4:$E$62))), "",(COUNTIF(L$12:L$70,"=2")/(59-COUNTBLANK(Indicadores!$E$4:$E$62))))</f>
        <v>0.38596491228070173</v>
      </c>
      <c r="M108" s="236">
        <f>IF(ISERROR(COUNTIF(M$12:M$70,"=2")/(59-COUNTBLANK(Indicadores!$E$4:$E$62))), "",(COUNTIF(M$12:M$70,"=2")/(59-COUNTBLANK(Indicadores!$E$4:$E$62))))</f>
        <v>0.40350877192982454</v>
      </c>
      <c r="N108" s="236">
        <f>IF(ISERROR(COUNTIF(N$12:N$70,"=2")/(59-COUNTBLANK(Indicadores!$E$4:$E$62))), "",(COUNTIF(N$12:N$70,"=2")/(59-COUNTBLANK(Indicadores!$E$4:$E$62))))</f>
        <v>0.43859649122807015</v>
      </c>
      <c r="O108" s="236">
        <f>IF(ISERROR(COUNTIF(O$12:O$70,"=2")/(59-COUNTBLANK(Indicadores!$E$4:$E$62))), "",(COUNTIF(O$12:O$70,"=2")/(59-COUNTBLANK(Indicadores!$E$4:$E$62))))</f>
        <v>0.38596491228070173</v>
      </c>
      <c r="P108" s="236">
        <f>IF(ISERROR(COUNTIF(P$12:P$70,"=2")/(59-COUNTBLANK(Indicadores!$E$4:$E$62))), "",(COUNTIF(P$12:P$70,"=2")/(59-COUNTBLANK(Indicadores!$E$4:$E$62))))</f>
        <v>0</v>
      </c>
      <c r="Q108" s="236">
        <f>IF(ISERROR(COUNTIF(Q$12:Q$70,"=2")/(59-COUNTBLANK(Indicadores!$E$4:$E$62))), "",(COUNTIF(Q$12:Q$70,"=2")/(59-COUNTBLANK(Indicadores!$E$4:$E$62))))</f>
        <v>0</v>
      </c>
      <c r="R108" s="236">
        <f>IF(ISERROR(COUNTIF(R$12:R$70,"=2")/(59-COUNTBLANK(Indicadores!$E$4:$E$62))), "",(COUNTIF(R$12:R$70,"=2")/(59-COUNTBLANK(Indicadores!$E$4:$E$62))))</f>
        <v>0</v>
      </c>
      <c r="S108" s="236">
        <f>IF(ISERROR(COUNTIF(S$12:S$70,"=2")/(59-COUNTBLANK(Indicadores!$E$4:$E$62))), "",(COUNTIF(S$12:S$70,"=2")/(59-COUNTBLANK(Indicadores!$E$4:$E$62))))</f>
        <v>0</v>
      </c>
      <c r="T108" s="236">
        <f>IF(ISERROR(COUNTIF(T$12:T$70,"=2")/(59-COUNTBLANK(Indicadores!$E$4:$E$62))), "",(COUNTIF(T$12:T$70,"=2")/(59-COUNTBLANK(Indicadores!$E$4:$E$62))))</f>
        <v>0</v>
      </c>
      <c r="U108" s="236">
        <f>IF(ISERROR(COUNTIF(U$12:U$70,"=2")/(59-COUNTBLANK(Indicadores!$E$4:$E$62))), "",(COUNTIF(U$12:U$70,"=2")/(59-COUNTBLANK(Indicadores!$E$4:$E$62))))</f>
        <v>0</v>
      </c>
      <c r="V108" s="236">
        <f>IF(ISERROR(COUNTIF(V$12:V$70,"=2")/(59-COUNTBLANK(Indicadores!$E$4:$E$62))), "",(COUNTIF(V$12:V$70,"=2")/(59-COUNTBLANK(Indicadores!$E$4:$E$62))))</f>
        <v>0</v>
      </c>
    </row>
    <row r="109" spans="2:35" x14ac:dyDescent="0.25">
      <c r="B109" s="595"/>
      <c r="C109" s="605"/>
      <c r="D109" s="606"/>
      <c r="E109" s="606"/>
      <c r="F109" s="256" t="s">
        <v>12</v>
      </c>
      <c r="G109" s="237">
        <f>IF(ISERROR(COUNTIF(G$12:G$70,"=1")/(59-COUNTBLANK(Indicadores!$E$4:$E$62))),"",(COUNTIF(G$12:G$70,"=1")/(59-COUNTBLANK(Indicadores!$E$4:$E$62))))</f>
        <v>0.10526315789473684</v>
      </c>
      <c r="H109" s="237">
        <f>IF(ISERROR(COUNTIF(H$12:H$70,"=1")/(59-COUNTBLANK(Indicadores!$E$4:$E$62))),"",(COUNTIF(H$12:H$70,"=1")/(59-COUNTBLANK(Indicadores!$E$4:$E$62))))</f>
        <v>0.10526315789473684</v>
      </c>
      <c r="I109" s="237">
        <f>IF(ISERROR(COUNTIF(I$12:I$70,"=1")/(59-COUNTBLANK(Indicadores!$E$4:$E$62))),"",(COUNTIF(I$12:I$70,"=1")/(59-COUNTBLANK(Indicadores!$E$4:$E$62))))</f>
        <v>0.21052631578947367</v>
      </c>
      <c r="J109" s="237">
        <f>IF(ISERROR(COUNTIF(J$12:J$70,"=1")/(59-COUNTBLANK(Indicadores!$E$4:$E$62))),"",(COUNTIF(J$12:J$70,"=1")/(59-COUNTBLANK(Indicadores!$E$4:$E$62))))</f>
        <v>8.771929824561403E-2</v>
      </c>
      <c r="K109" s="237">
        <f>IF(ISERROR(COUNTIF(K$12:K$70,"=1")/(59-COUNTBLANK(Indicadores!$E$4:$E$62))),"",(COUNTIF(K$12:K$70,"=1")/(59-COUNTBLANK(Indicadores!$E$4:$E$62))))</f>
        <v>0.2807017543859649</v>
      </c>
      <c r="L109" s="237">
        <f>IF(ISERROR(COUNTIF(L$12:L$70,"=1")/(59-COUNTBLANK(Indicadores!$E$4:$E$62))),"",(COUNTIF(L$12:L$70,"=1")/(59-COUNTBLANK(Indicadores!$E$4:$E$62))))</f>
        <v>0.43859649122807015</v>
      </c>
      <c r="M109" s="237">
        <f>IF(ISERROR(COUNTIF(M$12:M$70,"=1")/(59-COUNTBLANK(Indicadores!$E$4:$E$62))),"",(COUNTIF(M$12:M$70,"=1")/(59-COUNTBLANK(Indicadores!$E$4:$E$62))))</f>
        <v>0.22807017543859648</v>
      </c>
      <c r="N109" s="237">
        <f>IF(ISERROR(COUNTIF(N$12:N$70,"=1")/(59-COUNTBLANK(Indicadores!$E$4:$E$62))),"",(COUNTIF(N$12:N$70,"=1")/(59-COUNTBLANK(Indicadores!$E$4:$E$62))))</f>
        <v>0.17543859649122806</v>
      </c>
      <c r="O109" s="237">
        <f>IF(ISERROR(COUNTIF(O$12:O$70,"=1")/(59-COUNTBLANK(Indicadores!$E$4:$E$62))),"",(COUNTIF(O$12:O$70,"=1")/(59-COUNTBLANK(Indicadores!$E$4:$E$62))))</f>
        <v>0.31578947368421051</v>
      </c>
      <c r="P109" s="237">
        <f>IF(ISERROR(COUNTIF(P$12:P$70,"=1")/(59-COUNTBLANK(Indicadores!$E$4:$E$62))),"",(COUNTIF(P$12:P$70,"=1")/(59-COUNTBLANK(Indicadores!$E$4:$E$62))))</f>
        <v>0</v>
      </c>
      <c r="Q109" s="237">
        <f>IF(ISERROR(COUNTIF(Q$12:Q$70,"=1")/(59-COUNTBLANK(Indicadores!$E$4:$E$62))),"",(COUNTIF(Q$12:Q$70,"=1")/(59-COUNTBLANK(Indicadores!$E$4:$E$62))))</f>
        <v>0</v>
      </c>
      <c r="R109" s="237">
        <f>IF(ISERROR(COUNTIF(R$12:R$70,"=1")/(59-COUNTBLANK(Indicadores!$E$4:$E$62))),"",(COUNTIF(R$12:R$70,"=1")/(59-COUNTBLANK(Indicadores!$E$4:$E$62))))</f>
        <v>0</v>
      </c>
      <c r="S109" s="237">
        <f>IF(ISERROR(COUNTIF(S$12:S$70,"=1")/(59-COUNTBLANK(Indicadores!$E$4:$E$62))),"",(COUNTIF(S$12:S$70,"=1")/(59-COUNTBLANK(Indicadores!$E$4:$E$62))))</f>
        <v>0</v>
      </c>
      <c r="T109" s="237">
        <f>IF(ISERROR(COUNTIF(T$12:T$70,"=1")/(59-COUNTBLANK(Indicadores!$E$4:$E$62))),"",(COUNTIF(T$12:T$70,"=1")/(59-COUNTBLANK(Indicadores!$E$4:$E$62))))</f>
        <v>0</v>
      </c>
      <c r="U109" s="237">
        <f>IF(ISERROR(COUNTIF(U$12:U$70,"=1")/(59-COUNTBLANK(Indicadores!$E$4:$E$62))),"",(COUNTIF(U$12:U$70,"=1")/(59-COUNTBLANK(Indicadores!$E$4:$E$62))))</f>
        <v>0</v>
      </c>
      <c r="V109" s="237">
        <f>IF(ISERROR(COUNTIF(V$12:V$70,"=1")/(59-COUNTBLANK(Indicadores!$E$4:$E$62))),"",(COUNTIF(V$12:V$70,"=1")/(59-COUNTBLANK(Indicadores!$E$4:$E$62))))</f>
        <v>0</v>
      </c>
    </row>
    <row r="110" spans="2:35" ht="15.75" thickBot="1" x14ac:dyDescent="0.3">
      <c r="B110" s="596"/>
      <c r="C110" s="607"/>
      <c r="D110" s="608"/>
      <c r="E110" s="608"/>
      <c r="F110" s="257" t="s">
        <v>38</v>
      </c>
      <c r="G110" s="238">
        <f>IF(ISERROR(COUNTIF(G$12:G$70,"=0")/(59-COUNTBLANK(Indicadores!$E$4:$E$62))), "",(COUNTIF(G$12:G$70,"=0")/(59-COUNTBLANK(Indicadores!$E$4:$E$62))))</f>
        <v>0</v>
      </c>
      <c r="H110" s="238">
        <f>IF(ISERROR(COUNTIF(H$12:H$70,"=0")/(59-COUNTBLANK(Indicadores!$E$4:$E$62))), "",(COUNTIF(H$12:H$70,"=0")/(59-COUNTBLANK(Indicadores!$E$4:$E$62))))</f>
        <v>0</v>
      </c>
      <c r="I110" s="238">
        <f>IF(ISERROR(COUNTIF(I$12:I$70,"=0")/(59-COUNTBLANK(Indicadores!$E$4:$E$62))), "",(COUNTIF(I$12:I$70,"=0")/(59-COUNTBLANK(Indicadores!$E$4:$E$62))))</f>
        <v>0</v>
      </c>
      <c r="J110" s="238">
        <f>IF(ISERROR(COUNTIF(J$12:J$70,"=0")/(59-COUNTBLANK(Indicadores!$E$4:$E$62))), "",(COUNTIF(J$12:J$70,"=0")/(59-COUNTBLANK(Indicadores!$E$4:$E$62))))</f>
        <v>0</v>
      </c>
      <c r="K110" s="238">
        <f>IF(ISERROR(COUNTIF(K$12:K$70,"=0")/(59-COUNTBLANK(Indicadores!$E$4:$E$62))), "",(COUNTIF(K$12:K$70,"=0")/(59-COUNTBLANK(Indicadores!$E$4:$E$62))))</f>
        <v>0</v>
      </c>
      <c r="L110" s="238">
        <f>IF(ISERROR(COUNTIF(L$12:L$70,"=0")/(59-COUNTBLANK(Indicadores!$E$4:$E$62))), "",(COUNTIF(L$12:L$70,"=0")/(59-COUNTBLANK(Indicadores!$E$4:$E$62))))</f>
        <v>0</v>
      </c>
      <c r="M110" s="238">
        <f>IF(ISERROR(COUNTIF(M$12:M$70,"=0")/(59-COUNTBLANK(Indicadores!$E$4:$E$62))), "",(COUNTIF(M$12:M$70,"=0")/(59-COUNTBLANK(Indicadores!$E$4:$E$62))))</f>
        <v>0</v>
      </c>
      <c r="N110" s="238">
        <f>IF(ISERROR(COUNTIF(N$12:N$70,"=0")/(59-COUNTBLANK(Indicadores!$E$4:$E$62))), "",(COUNTIF(N$12:N$70,"=0")/(59-COUNTBLANK(Indicadores!$E$4:$E$62))))</f>
        <v>0</v>
      </c>
      <c r="O110" s="238">
        <f>IF(ISERROR(COUNTIF(O$12:O$70,"=0")/(59-COUNTBLANK(Indicadores!$E$4:$E$62))), "",(COUNTIF(O$12:O$70,"=0")/(59-COUNTBLANK(Indicadores!$E$4:$E$62))))</f>
        <v>0</v>
      </c>
      <c r="P110" s="238">
        <f>IF(ISERROR(COUNTIF(P$12:P$70,"=0")/(59-COUNTBLANK(Indicadores!$E$4:$E$62))), "",(COUNTIF(P$12:P$70,"=0")/(59-COUNTBLANK(Indicadores!$E$4:$E$62))))</f>
        <v>0</v>
      </c>
      <c r="Q110" s="238">
        <f>IF(ISERROR(COUNTIF(Q$12:Q$70,"=0")/(59-COUNTBLANK(Indicadores!$E$4:$E$62))), "",(COUNTIF(Q$12:Q$70,"=0")/(59-COUNTBLANK(Indicadores!$E$4:$E$62))))</f>
        <v>0</v>
      </c>
      <c r="R110" s="238">
        <f>IF(ISERROR(COUNTIF(R$12:R$70,"=0")/(59-COUNTBLANK(Indicadores!$E$4:$E$62))), "",(COUNTIF(R$12:R$70,"=0")/(59-COUNTBLANK(Indicadores!$E$4:$E$62))))</f>
        <v>0</v>
      </c>
      <c r="S110" s="238">
        <f>IF(ISERROR(COUNTIF(S$12:S$70,"=0")/(59-COUNTBLANK(Indicadores!$E$4:$E$62))), "",(COUNTIF(S$12:S$70,"=0")/(59-COUNTBLANK(Indicadores!$E$4:$E$62))))</f>
        <v>0</v>
      </c>
      <c r="T110" s="238">
        <f>IF(ISERROR(COUNTIF(T$12:T$70,"=0")/(59-COUNTBLANK(Indicadores!$E$4:$E$62))), "",(COUNTIF(T$12:T$70,"=0")/(59-COUNTBLANK(Indicadores!$E$4:$E$62))))</f>
        <v>0</v>
      </c>
      <c r="U110" s="238">
        <f>IF(ISERROR(COUNTIF(U$12:U$70,"=0")/(59-COUNTBLANK(Indicadores!$E$4:$E$62))), "",(COUNTIF(U$12:U$70,"=0")/(59-COUNTBLANK(Indicadores!$E$4:$E$62))))</f>
        <v>0</v>
      </c>
      <c r="V110" s="238">
        <f>IF(ISERROR(COUNTIF(V$12:V$70,"=0")/(59-COUNTBLANK(Indicadores!$E$4:$E$62))), "",(COUNTIF(V$12:V$70,"=0")/(59-COUNTBLANK(Indicadores!$E$4:$E$62))))</f>
        <v>0</v>
      </c>
    </row>
    <row r="111" spans="2:35" ht="15.75" thickBot="1" x14ac:dyDescent="0.3">
      <c r="G111" s="389"/>
      <c r="H111" s="389"/>
      <c r="I111" s="389"/>
      <c r="J111" s="389"/>
      <c r="K111" s="389"/>
      <c r="L111" s="389"/>
      <c r="M111" s="389"/>
      <c r="N111" s="389"/>
      <c r="O111" s="389"/>
    </row>
    <row r="112" spans="2:35" x14ac:dyDescent="0.25">
      <c r="G112" s="695" t="s">
        <v>39</v>
      </c>
      <c r="H112" s="696"/>
      <c r="I112" s="696"/>
      <c r="J112" s="697"/>
      <c r="M112" s="695" t="s">
        <v>40</v>
      </c>
      <c r="N112" s="696"/>
      <c r="O112" s="696"/>
      <c r="P112" s="697"/>
      <c r="Q112" s="228"/>
      <c r="R112" s="258"/>
      <c r="S112" s="695" t="s">
        <v>43</v>
      </c>
      <c r="T112" s="696"/>
      <c r="U112" s="696"/>
      <c r="V112" s="697"/>
      <c r="Y112" s="150"/>
      <c r="AD112" s="150"/>
      <c r="AE112" s="150"/>
      <c r="AF112" s="150"/>
      <c r="AG112" s="150"/>
      <c r="AH112" s="150"/>
      <c r="AI112" s="150"/>
    </row>
    <row r="113" spans="6:35" x14ac:dyDescent="0.25">
      <c r="G113" s="698"/>
      <c r="H113" s="699"/>
      <c r="I113" s="699"/>
      <c r="J113" s="700"/>
      <c r="M113" s="698"/>
      <c r="N113" s="699"/>
      <c r="O113" s="699"/>
      <c r="P113" s="700"/>
      <c r="Q113" s="228"/>
      <c r="R113" s="258"/>
      <c r="S113" s="698"/>
      <c r="T113" s="699"/>
      <c r="U113" s="699"/>
      <c r="V113" s="700"/>
      <c r="Y113" s="150"/>
      <c r="AD113" s="150"/>
      <c r="AE113" s="150"/>
      <c r="AF113" s="150"/>
      <c r="AG113" s="150"/>
      <c r="AH113" s="150"/>
      <c r="AI113" s="150"/>
    </row>
    <row r="114" spans="6:35" x14ac:dyDescent="0.25">
      <c r="G114" s="701"/>
      <c r="H114" s="702"/>
      <c r="I114" s="702"/>
      <c r="J114" s="703"/>
      <c r="M114" s="701"/>
      <c r="N114" s="702"/>
      <c r="O114" s="702"/>
      <c r="P114" s="703"/>
      <c r="Q114" s="228"/>
      <c r="R114" s="258"/>
      <c r="S114" s="701"/>
      <c r="T114" s="702"/>
      <c r="U114" s="702"/>
      <c r="V114" s="703"/>
      <c r="Y114" s="150"/>
      <c r="AD114" s="150"/>
      <c r="AE114" s="150"/>
      <c r="AF114" s="150"/>
      <c r="AG114" s="150"/>
      <c r="AH114" s="150"/>
      <c r="AI114" s="150"/>
    </row>
    <row r="115" spans="6:35" x14ac:dyDescent="0.25">
      <c r="G115" s="259" t="s">
        <v>6</v>
      </c>
      <c r="H115" s="260"/>
      <c r="I115" s="261"/>
      <c r="J115" s="262">
        <f>IF(ISERROR(SUM($G77:$V77)/(16-COUNTBLANK('Datos Curso'!$C$21:$C$36))), "",(SUM($G77:$V77)/(16-COUNTBLANK('Datos Curso'!$C$21:$C$36))))</f>
        <v>0.51388888888888884</v>
      </c>
      <c r="M115" s="259" t="s">
        <v>6</v>
      </c>
      <c r="N115" s="260"/>
      <c r="O115" s="261"/>
      <c r="P115" s="262">
        <f>IF(ISERROR(SUM($G87:$V87)/(16-COUNTBLANK('Datos Curso'!$C$21:$C$36))), "",(SUM($G87:$V87)/(16-COUNTBLANK('Datos Curso'!$C$21:$C$36))))</f>
        <v>0.35353535353535354</v>
      </c>
      <c r="Q115" s="263"/>
      <c r="R115" s="264"/>
      <c r="S115" s="259" t="s">
        <v>6</v>
      </c>
      <c r="T115" s="260"/>
      <c r="U115" s="261"/>
      <c r="V115" s="262">
        <f>IF(ISERROR(SUM($G97:$V97)/(16-COUNTBLANK('Datos Curso'!$C$21:$C$36))), "",(SUM($G97:$V97)/(16-COUNTBLANK('Datos Curso'!$C$21:$C$36))))</f>
        <v>0.32748538011695905</v>
      </c>
      <c r="Y115" s="150"/>
      <c r="AD115" s="150"/>
      <c r="AE115" s="150"/>
      <c r="AF115" s="150"/>
      <c r="AG115" s="150"/>
      <c r="AH115" s="150"/>
      <c r="AI115" s="150"/>
    </row>
    <row r="116" spans="6:35" x14ac:dyDescent="0.25">
      <c r="G116" s="265" t="s">
        <v>7</v>
      </c>
      <c r="H116" s="266"/>
      <c r="I116" s="267"/>
      <c r="J116" s="268">
        <f>IF(ISERROR(SUM($G78:$V78)/(16-COUNTBLANK('Datos Curso'!$C$21:$C$36))), "",(SUM($G78:$V78)/(16-COUNTBLANK('Datos Curso'!$C$21:$C$36))))</f>
        <v>0.2986111111111111</v>
      </c>
      <c r="M116" s="265" t="s">
        <v>7</v>
      </c>
      <c r="N116" s="266"/>
      <c r="O116" s="267"/>
      <c r="P116" s="268">
        <f>IF(ISERROR(SUM($G88:$V88)/(16-COUNTBLANK('Datos Curso'!$C$21:$C$36))), "",(SUM($G88:$V88)/(16-COUNTBLANK('Datos Curso'!$C$21:$C$36))))</f>
        <v>0.44949494949494956</v>
      </c>
      <c r="Q116" s="263"/>
      <c r="R116" s="264"/>
      <c r="S116" s="265" t="s">
        <v>7</v>
      </c>
      <c r="T116" s="266"/>
      <c r="U116" s="267"/>
      <c r="V116" s="268">
        <f>IF(ISERROR(SUM($G98:$V98)/(16-COUNTBLANK('Datos Curso'!$C$21:$C$36))), "",(SUM($G98:$V98)/(16-COUNTBLANK('Datos Curso'!$C$21:$C$36))))</f>
        <v>0.40935672514619886</v>
      </c>
      <c r="Y116" s="150"/>
      <c r="AD116" s="150"/>
      <c r="AE116" s="150"/>
      <c r="AF116" s="150"/>
      <c r="AG116" s="150"/>
      <c r="AH116" s="150"/>
      <c r="AI116" s="150"/>
    </row>
    <row r="117" spans="6:35" x14ac:dyDescent="0.25">
      <c r="G117" s="269" t="s">
        <v>8</v>
      </c>
      <c r="H117" s="270"/>
      <c r="I117" s="271"/>
      <c r="J117" s="272">
        <f>IF(ISERROR(SUM($G79:$V79)/(16-COUNTBLANK('Datos Curso'!$C$21:$C$36))), "",(SUM($G79:$V79)/(16-COUNTBLANK('Datos Curso'!$C$21:$C$36))))</f>
        <v>0.1875</v>
      </c>
      <c r="M117" s="269" t="s">
        <v>8</v>
      </c>
      <c r="N117" s="270"/>
      <c r="O117" s="271"/>
      <c r="P117" s="272">
        <f>IF(ISERROR(SUM($G89:$V89)/(16-COUNTBLANK('Datos Curso'!$C$21:$C$36))), "",(SUM($G89:$V89)/(16-COUNTBLANK('Datos Curso'!$C$21:$C$36))))</f>
        <v>0.19696969696969696</v>
      </c>
      <c r="Q117" s="264"/>
      <c r="R117" s="264"/>
      <c r="S117" s="269" t="s">
        <v>8</v>
      </c>
      <c r="T117" s="270"/>
      <c r="U117" s="271"/>
      <c r="V117" s="272">
        <f>IF(ISERROR(SUM($G99:$V99)/(16-COUNTBLANK('Datos Curso'!$C$21:$C$36))), "",(SUM($G99:$V99)/(16-COUNTBLANK('Datos Curso'!$C$21:$C$36))))</f>
        <v>0.26315789473684209</v>
      </c>
      <c r="Y117" s="150"/>
      <c r="AD117" s="150"/>
      <c r="AE117" s="150"/>
      <c r="AF117" s="150"/>
      <c r="AG117" s="150"/>
      <c r="AH117" s="150"/>
      <c r="AI117" s="150"/>
    </row>
    <row r="118" spans="6:35" ht="15.75" thickBot="1" x14ac:dyDescent="0.3">
      <c r="G118" s="273" t="s">
        <v>9</v>
      </c>
      <c r="H118" s="274"/>
      <c r="I118" s="275"/>
      <c r="J118" s="276">
        <f>IF(ISERROR(SUM($G80:$V80)/(16-COUNTBLANK('Datos Curso'!$C$21:$C$36))), "",(SUM($G80:$V80)/(16-COUNTBLANK('Datos Curso'!$C$21:$C$36))))</f>
        <v>0</v>
      </c>
      <c r="M118" s="273" t="s">
        <v>9</v>
      </c>
      <c r="N118" s="274"/>
      <c r="O118" s="275"/>
      <c r="P118" s="276">
        <f>IF(ISERROR(SUM($G90:$V90)/(16-COUNTBLANK('Datos Curso'!$C$21:$C$36))), "",(SUM($G90:$V90)/(16-COUNTBLANK('Datos Curso'!$C$21:$C$36))))</f>
        <v>0</v>
      </c>
      <c r="Q118" s="263"/>
      <c r="R118" s="264"/>
      <c r="S118" s="273" t="s">
        <v>9</v>
      </c>
      <c r="T118" s="274"/>
      <c r="U118" s="275"/>
      <c r="V118" s="276">
        <f>IF(ISERROR(SUM($G100:$V100)/(16-COUNTBLANK('Datos Curso'!$C$21:$C$36))), "",(SUM($G100:$V100)/(16-COUNTBLANK('Datos Curso'!$C$21:$C$36))))</f>
        <v>0</v>
      </c>
      <c r="Y118" s="150"/>
      <c r="AD118" s="150"/>
      <c r="AE118" s="150"/>
      <c r="AF118" s="150"/>
      <c r="AG118" s="150"/>
      <c r="AH118" s="150"/>
      <c r="AI118" s="150"/>
    </row>
    <row r="119" spans="6:35" ht="15.75" thickBot="1" x14ac:dyDescent="0.3">
      <c r="F119" s="152"/>
      <c r="G119" s="692" t="s">
        <v>125</v>
      </c>
      <c r="H119" s="693"/>
      <c r="I119" s="694"/>
      <c r="J119" s="277">
        <f>SUM(J115:J118)</f>
        <v>1</v>
      </c>
      <c r="M119" s="692" t="s">
        <v>125</v>
      </c>
      <c r="N119" s="693"/>
      <c r="O119" s="694"/>
      <c r="P119" s="277">
        <f>SUM(P115:P118)</f>
        <v>1</v>
      </c>
      <c r="Q119" s="278"/>
      <c r="R119" s="279"/>
      <c r="S119" s="692" t="s">
        <v>125</v>
      </c>
      <c r="T119" s="693"/>
      <c r="U119" s="694"/>
      <c r="V119" s="280">
        <f>SUM(V115:V118)</f>
        <v>1</v>
      </c>
      <c r="Y119" s="150"/>
      <c r="AD119" s="150"/>
      <c r="AE119" s="150"/>
      <c r="AF119" s="150"/>
      <c r="AG119" s="150"/>
      <c r="AH119" s="150"/>
      <c r="AI119" s="150"/>
    </row>
  </sheetData>
  <sheetProtection password="C493" sheet="1" objects="1" scenarios="1"/>
  <mergeCells count="63">
    <mergeCell ref="W4:AF4"/>
    <mergeCell ref="AF6:AF10"/>
    <mergeCell ref="G119:I119"/>
    <mergeCell ref="M119:O119"/>
    <mergeCell ref="S119:U119"/>
    <mergeCell ref="G112:J114"/>
    <mergeCell ref="M112:P114"/>
    <mergeCell ref="S112:V114"/>
    <mergeCell ref="P3:P10"/>
    <mergeCell ref="H3:H10"/>
    <mergeCell ref="I3:I10"/>
    <mergeCell ref="J3:J10"/>
    <mergeCell ref="K3:K10"/>
    <mergeCell ref="L3:L10"/>
    <mergeCell ref="M3:M10"/>
    <mergeCell ref="N3:N10"/>
    <mergeCell ref="O3:O10"/>
    <mergeCell ref="B52:B70"/>
    <mergeCell ref="E52:E56"/>
    <mergeCell ref="E57:E60"/>
    <mergeCell ref="E61:E70"/>
    <mergeCell ref="B29:B50"/>
    <mergeCell ref="E29:E38"/>
    <mergeCell ref="E39:E42"/>
    <mergeCell ref="C52:D56"/>
    <mergeCell ref="C57:D60"/>
    <mergeCell ref="C61:D70"/>
    <mergeCell ref="C29:D42"/>
    <mergeCell ref="C43:D50"/>
    <mergeCell ref="E43:E50"/>
    <mergeCell ref="B12:B27"/>
    <mergeCell ref="E12:E18"/>
    <mergeCell ref="E19:E23"/>
    <mergeCell ref="E24:E27"/>
    <mergeCell ref="G3:G10"/>
    <mergeCell ref="C11:D11"/>
    <mergeCell ref="C12:D27"/>
    <mergeCell ref="D7:F7"/>
    <mergeCell ref="D8:F8"/>
    <mergeCell ref="D9:F9"/>
    <mergeCell ref="D10:F10"/>
    <mergeCell ref="B92:B100"/>
    <mergeCell ref="B102:B110"/>
    <mergeCell ref="C92:E100"/>
    <mergeCell ref="C102:E110"/>
    <mergeCell ref="B72:B80"/>
    <mergeCell ref="B82:B90"/>
    <mergeCell ref="C72:E80"/>
    <mergeCell ref="C82:E90"/>
    <mergeCell ref="AD7:AD10"/>
    <mergeCell ref="AE7:AE10"/>
    <mergeCell ref="W7:W10"/>
    <mergeCell ref="X7:X10"/>
    <mergeCell ref="Y7:Y10"/>
    <mergeCell ref="Z7:Z10"/>
    <mergeCell ref="AB7:AB10"/>
    <mergeCell ref="AC7:AC10"/>
    <mergeCell ref="V3:V10"/>
    <mergeCell ref="Q3:Q10"/>
    <mergeCell ref="R3:R10"/>
    <mergeCell ref="S3:S10"/>
    <mergeCell ref="T3:T10"/>
    <mergeCell ref="U3:U10"/>
  </mergeCells>
  <conditionalFormatting sqref="G12:V27">
    <cfRule type="cellIs" dxfId="17" priority="8" operator="equal">
      <formula>""</formula>
    </cfRule>
    <cfRule type="cellIs" dxfId="16" priority="10" operator="greaterThan">
      <formula>3</formula>
    </cfRule>
  </conditionalFormatting>
  <conditionalFormatting sqref="G29:V50">
    <cfRule type="cellIs" dxfId="15" priority="6" operator="equal">
      <formula>""</formula>
    </cfRule>
    <cfRule type="cellIs" dxfId="14" priority="7" operator="greaterThan">
      <formula>3</formula>
    </cfRule>
  </conditionalFormatting>
  <conditionalFormatting sqref="G52:V70">
    <cfRule type="cellIs" dxfId="13" priority="4" operator="equal">
      <formula>""</formula>
    </cfRule>
    <cfRule type="cellIs" dxfId="12" priority="5" operator="greaterThan">
      <formula>3</formula>
    </cfRule>
  </conditionalFormatting>
  <conditionalFormatting sqref="J119">
    <cfRule type="cellIs" dxfId="11" priority="3" operator="equal">
      <formula>1</formula>
    </cfRule>
  </conditionalFormatting>
  <conditionalFormatting sqref="P119">
    <cfRule type="cellIs" dxfId="10" priority="2" operator="equal">
      <formula>1</formula>
    </cfRule>
  </conditionalFormatting>
  <conditionalFormatting sqref="V119">
    <cfRule type="cellIs" dxfId="9" priority="1" operator="equal">
      <formula>1</formula>
    </cfRule>
  </conditionalFormatting>
  <printOptions horizontalCentered="1"/>
  <pageMargins left="0.31496062992125984" right="0.31496062992125984" top="0.74803149606299213" bottom="0.70866141732283472" header="0.31496062992125984" footer="0.31496062992125984"/>
  <pageSetup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B1:G24"/>
  <sheetViews>
    <sheetView showGridLines="0" zoomScaleNormal="100" workbookViewId="0">
      <pane ySplit="8" topLeftCell="A9" activePane="bottomLeft" state="frozen"/>
      <selection pane="bottomLeft"/>
    </sheetView>
  </sheetViews>
  <sheetFormatPr baseColWidth="10" defaultRowHeight="15" x14ac:dyDescent="0.25"/>
  <cols>
    <col min="1" max="1" width="1.85546875" customWidth="1"/>
    <col min="2" max="2" width="4.28515625" customWidth="1"/>
    <col min="3" max="3" width="11.7109375" customWidth="1"/>
    <col min="4" max="5" width="12" customWidth="1"/>
    <col min="6" max="6" width="99.5703125" customWidth="1"/>
    <col min="7" max="7" width="5.7109375" customWidth="1"/>
  </cols>
  <sheetData>
    <row r="1" spans="2:7" ht="15.75" thickBot="1" x14ac:dyDescent="0.3"/>
    <row r="2" spans="2:7" x14ac:dyDescent="0.25">
      <c r="B2" s="704" t="s">
        <v>5</v>
      </c>
      <c r="C2" s="705"/>
      <c r="D2" s="710" t="str">
        <f>CONCATENATE('Datos Curso'!C5,"  ",'Datos Curso'!D5)</f>
        <v>Primer  Semestre</v>
      </c>
      <c r="E2" s="711"/>
      <c r="F2" s="283"/>
      <c r="G2" s="281"/>
    </row>
    <row r="3" spans="2:7" x14ac:dyDescent="0.25">
      <c r="B3" s="706" t="s">
        <v>14</v>
      </c>
      <c r="C3" s="707"/>
      <c r="D3" s="712" t="str">
        <f>CONCATENATE('Datos Curso'!C11,"  ",'Datos Curso'!E11)</f>
        <v>Medio Mayor  B</v>
      </c>
      <c r="E3" s="713"/>
      <c r="F3" s="284"/>
    </row>
    <row r="4" spans="2:7" x14ac:dyDescent="0.25">
      <c r="B4" s="706" t="s">
        <v>15</v>
      </c>
      <c r="C4" s="707"/>
      <c r="D4" s="712" t="str">
        <f>CONCATENATE('Datos Curso'!C14,"  ",'Datos Curso'!D14,"  ",'Datos Curso'!E14)</f>
        <v>Cecilia  Muñoz  Oses</v>
      </c>
      <c r="E4" s="713"/>
      <c r="F4" s="387" t="s">
        <v>196</v>
      </c>
      <c r="G4" s="281"/>
    </row>
    <row r="5" spans="2:7" ht="15.75" thickBot="1" x14ac:dyDescent="0.3">
      <c r="B5" s="708" t="s">
        <v>16</v>
      </c>
      <c r="C5" s="709"/>
      <c r="D5" s="714" t="str">
        <f>CONCATENATE('Datos Curso'!C16,"  ",'Datos Curso'!D16,"  ",'Datos Curso'!E16)</f>
        <v>Francisca  Araya  Muñoz</v>
      </c>
      <c r="E5" s="715"/>
      <c r="F5" s="284"/>
      <c r="G5" s="281"/>
    </row>
    <row r="7" spans="2:7" ht="15.75" thickBot="1" x14ac:dyDescent="0.3">
      <c r="B7" s="282" t="s">
        <v>130</v>
      </c>
      <c r="D7" s="281"/>
      <c r="E7" s="281"/>
      <c r="F7" s="281"/>
      <c r="G7" s="281"/>
    </row>
    <row r="8" spans="2:7" ht="15.75" thickBot="1" x14ac:dyDescent="0.3">
      <c r="B8" s="334" t="s">
        <v>129</v>
      </c>
      <c r="C8" s="335" t="s">
        <v>116</v>
      </c>
      <c r="D8" s="335" t="s">
        <v>117</v>
      </c>
      <c r="E8" s="336" t="s">
        <v>118</v>
      </c>
      <c r="F8" s="337" t="s">
        <v>128</v>
      </c>
    </row>
    <row r="9" spans="2:7" ht="38.25" x14ac:dyDescent="0.25">
      <c r="B9" s="325">
        <v>1</v>
      </c>
      <c r="C9" s="451" t="str">
        <f>'Datos Curso'!C21</f>
        <v>Julieta</v>
      </c>
      <c r="D9" s="451" t="str">
        <f>'Datos Curso'!E21</f>
        <v>Brunet</v>
      </c>
      <c r="E9" s="452" t="str">
        <f>'Datos Curso'!F21</f>
        <v>Vidal</v>
      </c>
      <c r="F9" s="326" t="s">
        <v>197</v>
      </c>
    </row>
    <row r="10" spans="2:7" ht="51" x14ac:dyDescent="0.25">
      <c r="B10" s="329">
        <v>2</v>
      </c>
      <c r="C10" s="453" t="str">
        <f>'Datos Curso'!C22</f>
        <v>Máximo</v>
      </c>
      <c r="D10" s="453" t="str">
        <f>'Datos Curso'!E22</f>
        <v>Martínez</v>
      </c>
      <c r="E10" s="454" t="str">
        <f>'Datos Curso'!F22</f>
        <v>Daza</v>
      </c>
      <c r="F10" s="330" t="s">
        <v>198</v>
      </c>
    </row>
    <row r="11" spans="2:7" ht="51" x14ac:dyDescent="0.25">
      <c r="B11" s="327">
        <v>3</v>
      </c>
      <c r="C11" s="455" t="str">
        <f>'Datos Curso'!C23</f>
        <v>Cristian</v>
      </c>
      <c r="D11" s="455" t="str">
        <f>'Datos Curso'!E23</f>
        <v>Morales</v>
      </c>
      <c r="E11" s="456" t="str">
        <f>'Datos Curso'!F23</f>
        <v>Aranguis</v>
      </c>
      <c r="F11" s="328" t="s">
        <v>199</v>
      </c>
    </row>
    <row r="12" spans="2:7" ht="25.5" x14ac:dyDescent="0.25">
      <c r="B12" s="329">
        <v>4</v>
      </c>
      <c r="C12" s="453" t="str">
        <f>'Datos Curso'!C24</f>
        <v xml:space="preserve">Ignacio </v>
      </c>
      <c r="D12" s="453" t="str">
        <f>'Datos Curso'!E24</f>
        <v xml:space="preserve">Ortega </v>
      </c>
      <c r="E12" s="454" t="str">
        <f>'Datos Curso'!F24</f>
        <v>Hidalgo</v>
      </c>
      <c r="F12" s="330" t="s">
        <v>200</v>
      </c>
    </row>
    <row r="13" spans="2:7" ht="51" x14ac:dyDescent="0.25">
      <c r="B13" s="327">
        <v>5</v>
      </c>
      <c r="C13" s="455" t="str">
        <f>'Datos Curso'!C25</f>
        <v>Magdalena</v>
      </c>
      <c r="D13" s="455" t="str">
        <f>'Datos Curso'!E25</f>
        <v xml:space="preserve">Pérez </v>
      </c>
      <c r="E13" s="456" t="str">
        <f>'Datos Curso'!F25</f>
        <v>Garrido</v>
      </c>
      <c r="F13" s="328" t="s">
        <v>201</v>
      </c>
    </row>
    <row r="14" spans="2:7" ht="38.25" x14ac:dyDescent="0.25">
      <c r="B14" s="329">
        <v>6</v>
      </c>
      <c r="C14" s="453" t="str">
        <f>'Datos Curso'!C26</f>
        <v xml:space="preserve">Matías </v>
      </c>
      <c r="D14" s="453" t="str">
        <f>'Datos Curso'!E26</f>
        <v>Riveros</v>
      </c>
      <c r="E14" s="454" t="str">
        <f>'Datos Curso'!F26</f>
        <v>Herrera</v>
      </c>
      <c r="F14" s="330" t="s">
        <v>202</v>
      </c>
    </row>
    <row r="15" spans="2:7" ht="38.25" x14ac:dyDescent="0.25">
      <c r="B15" s="327">
        <v>7</v>
      </c>
      <c r="C15" s="455" t="str">
        <f>'Datos Curso'!C27</f>
        <v>Nicolás</v>
      </c>
      <c r="D15" s="455" t="str">
        <f>'Datos Curso'!E27</f>
        <v xml:space="preserve">Rojas </v>
      </c>
      <c r="E15" s="456" t="str">
        <f>'Datos Curso'!F27</f>
        <v>Gajardo</v>
      </c>
      <c r="F15" s="328" t="s">
        <v>203</v>
      </c>
    </row>
    <row r="16" spans="2:7" ht="38.25" x14ac:dyDescent="0.25">
      <c r="B16" s="329">
        <v>8</v>
      </c>
      <c r="C16" s="453" t="str">
        <f>'Datos Curso'!C28</f>
        <v xml:space="preserve">Sofía </v>
      </c>
      <c r="D16" s="453" t="str">
        <f>'Datos Curso'!E28</f>
        <v>Sarabia</v>
      </c>
      <c r="E16" s="454" t="str">
        <f>'Datos Curso'!F28</f>
        <v>Ugalde</v>
      </c>
      <c r="F16" s="330" t="s">
        <v>204</v>
      </c>
    </row>
    <row r="17" spans="2:6" ht="51" x14ac:dyDescent="0.25">
      <c r="B17" s="327">
        <v>9</v>
      </c>
      <c r="C17" s="455" t="str">
        <f>'Datos Curso'!C29</f>
        <v>Diego</v>
      </c>
      <c r="D17" s="455" t="str">
        <f>'Datos Curso'!E29</f>
        <v>Pavez</v>
      </c>
      <c r="E17" s="456" t="str">
        <f>'Datos Curso'!F29</f>
        <v>Arce</v>
      </c>
      <c r="F17" s="328" t="s">
        <v>205</v>
      </c>
    </row>
    <row r="18" spans="2:6" x14ac:dyDescent="0.25">
      <c r="B18" s="329">
        <v>10</v>
      </c>
      <c r="C18" s="455">
        <f>'Datos Curso'!C30</f>
        <v>0</v>
      </c>
      <c r="D18" s="455">
        <f>'Datos Curso'!E30</f>
        <v>0</v>
      </c>
      <c r="E18" s="456">
        <f>'Datos Curso'!F30</f>
        <v>0</v>
      </c>
      <c r="F18" s="330"/>
    </row>
    <row r="19" spans="2:6" x14ac:dyDescent="0.25">
      <c r="B19" s="327">
        <v>11</v>
      </c>
      <c r="C19" s="455">
        <f>'Datos Curso'!C31</f>
        <v>0</v>
      </c>
      <c r="D19" s="455">
        <f>'Datos Curso'!E31</f>
        <v>0</v>
      </c>
      <c r="E19" s="456">
        <f>'Datos Curso'!F31</f>
        <v>0</v>
      </c>
      <c r="F19" s="328"/>
    </row>
    <row r="20" spans="2:6" x14ac:dyDescent="0.25">
      <c r="B20" s="329">
        <v>12</v>
      </c>
      <c r="C20" s="455">
        <f>'Datos Curso'!C32</f>
        <v>0</v>
      </c>
      <c r="D20" s="455">
        <f>'Datos Curso'!E32</f>
        <v>0</v>
      </c>
      <c r="E20" s="456">
        <f>'Datos Curso'!F32</f>
        <v>0</v>
      </c>
      <c r="F20" s="330"/>
    </row>
    <row r="21" spans="2:6" x14ac:dyDescent="0.25">
      <c r="B21" s="327">
        <v>13</v>
      </c>
      <c r="C21" s="455">
        <f>'Datos Curso'!C33</f>
        <v>0</v>
      </c>
      <c r="D21" s="455">
        <f>'Datos Curso'!E33</f>
        <v>0</v>
      </c>
      <c r="E21" s="456">
        <f>'Datos Curso'!F33</f>
        <v>0</v>
      </c>
      <c r="F21" s="328"/>
    </row>
    <row r="22" spans="2:6" x14ac:dyDescent="0.25">
      <c r="B22" s="329">
        <v>14</v>
      </c>
      <c r="C22" s="455">
        <f>'Datos Curso'!C34</f>
        <v>0</v>
      </c>
      <c r="D22" s="455">
        <f>'Datos Curso'!E34</f>
        <v>0</v>
      </c>
      <c r="E22" s="456">
        <f>'Datos Curso'!F34</f>
        <v>0</v>
      </c>
      <c r="F22" s="330"/>
    </row>
    <row r="23" spans="2:6" x14ac:dyDescent="0.25">
      <c r="B23" s="327">
        <v>15</v>
      </c>
      <c r="C23" s="455">
        <f>'Datos Curso'!C35</f>
        <v>0</v>
      </c>
      <c r="D23" s="455">
        <f>'Datos Curso'!E35</f>
        <v>0</v>
      </c>
      <c r="E23" s="456">
        <f>'Datos Curso'!F35</f>
        <v>0</v>
      </c>
      <c r="F23" s="328"/>
    </row>
    <row r="24" spans="2:6" ht="15.75" thickBot="1" x14ac:dyDescent="0.3">
      <c r="B24" s="331">
        <v>16</v>
      </c>
      <c r="C24" s="455">
        <f>'Datos Curso'!C36</f>
        <v>0</v>
      </c>
      <c r="D24" s="455">
        <f>'Datos Curso'!E36</f>
        <v>0</v>
      </c>
      <c r="E24" s="456">
        <f>'Datos Curso'!F36</f>
        <v>0</v>
      </c>
      <c r="F24" s="332"/>
    </row>
  </sheetData>
  <sheetProtection password="C493" sheet="1" objects="1" scenarios="1"/>
  <mergeCells count="8">
    <mergeCell ref="B2:C2"/>
    <mergeCell ref="B3:C3"/>
    <mergeCell ref="B4:C4"/>
    <mergeCell ref="B5:C5"/>
    <mergeCell ref="D2:E2"/>
    <mergeCell ref="D3:E3"/>
    <mergeCell ref="D4:E4"/>
    <mergeCell ref="D5:E5"/>
  </mergeCells>
  <pageMargins left="0.51181102362204722" right="0.51181102362204722" top="0.74803149606299213" bottom="0.74803149606299213" header="0.31496062992125984" footer="0.31496062992125984"/>
  <pageSetup scale="9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66FF"/>
  </sheetPr>
  <dimension ref="B2:I65"/>
  <sheetViews>
    <sheetView showGridLines="0" tabSelected="1" zoomScale="110" zoomScaleNormal="110" workbookViewId="0"/>
  </sheetViews>
  <sheetFormatPr baseColWidth="10" defaultRowHeight="15" x14ac:dyDescent="0.25"/>
  <cols>
    <col min="1" max="1" width="1.42578125" style="457" customWidth="1"/>
    <col min="2" max="2" width="9.7109375" style="457" customWidth="1"/>
    <col min="3" max="3" width="7.42578125" style="457" customWidth="1"/>
    <col min="4" max="4" width="13.7109375" style="457" customWidth="1"/>
    <col min="5" max="5" width="50.7109375" style="458" customWidth="1"/>
    <col min="6" max="6" width="1" style="457" customWidth="1"/>
    <col min="7" max="7" width="13.5703125" style="457" bestFit="1" customWidth="1"/>
    <col min="8" max="8" width="4.5703125" style="457" customWidth="1"/>
    <col min="9" max="16384" width="11.42578125" style="457"/>
  </cols>
  <sheetData>
    <row r="2" spans="2:9" x14ac:dyDescent="0.25">
      <c r="B2" s="459" t="s">
        <v>188</v>
      </c>
      <c r="E2" s="716" t="str">
        <f>CONCATENATE("NIVEL ", UPPER('Datos Curso'!C11))</f>
        <v>NIVEL MEDIO MAYOR</v>
      </c>
      <c r="F2" s="716"/>
      <c r="G2" s="716"/>
    </row>
    <row r="3" spans="2:9" x14ac:dyDescent="0.25">
      <c r="B3" s="460" t="s">
        <v>189</v>
      </c>
    </row>
    <row r="4" spans="2:9" ht="15.75" x14ac:dyDescent="0.25">
      <c r="B4" s="717" t="s">
        <v>107</v>
      </c>
      <c r="C4" s="717"/>
      <c r="D4" s="717"/>
      <c r="E4" s="717"/>
      <c r="F4" s="717"/>
      <c r="G4" s="717"/>
    </row>
    <row r="5" spans="2:9" ht="15.75" x14ac:dyDescent="0.25">
      <c r="B5" s="717" t="str">
        <f>CONCATENATE("EVALUACIÓN PEDAGÓGICA"," ",UPPER('Datos Curso'!C5)," ",UPPER('Datos Curso'!D5))</f>
        <v>EVALUACIÓN PEDAGÓGICA PRIMER SEMESTRE</v>
      </c>
      <c r="C5" s="717"/>
      <c r="D5" s="717"/>
      <c r="E5" s="717"/>
      <c r="F5" s="717"/>
      <c r="G5" s="717"/>
    </row>
    <row r="6" spans="2:9" x14ac:dyDescent="0.25">
      <c r="B6" s="747" t="s">
        <v>184</v>
      </c>
      <c r="C6" s="747"/>
      <c r="D6" s="747"/>
      <c r="E6" s="747"/>
      <c r="F6" s="747"/>
      <c r="G6" s="747"/>
      <c r="I6" s="461"/>
    </row>
    <row r="7" spans="2:9" x14ac:dyDescent="0.25">
      <c r="D7" s="462"/>
      <c r="E7" s="462"/>
      <c r="I7" s="463" t="s">
        <v>145</v>
      </c>
    </row>
    <row r="8" spans="2:9" ht="16.5" thickBot="1" x14ac:dyDescent="0.3">
      <c r="B8" s="748" t="s">
        <v>190</v>
      </c>
      <c r="C8" s="748"/>
      <c r="D8" s="748"/>
      <c r="E8" s="748"/>
      <c r="F8" s="748"/>
      <c r="G8" s="749"/>
      <c r="H8" s="461"/>
      <c r="I8" s="386">
        <v>2</v>
      </c>
    </row>
    <row r="9" spans="2:9" ht="15.75" thickBot="1" x14ac:dyDescent="0.3">
      <c r="B9" s="464" t="s">
        <v>109</v>
      </c>
      <c r="C9" s="465" t="str">
        <f>CONCATENATE(VLOOKUP($I$8,'Datos Curso'!$B$21:$F$36,2,FALSE)," ",VLOOKUP($I$8,'Datos Curso'!$B$21:$F$36,4,FALSE)," ",VLOOKUP($I$8,'Datos Curso'!$B$21:$F$36,5,FALSE))</f>
        <v>Máximo Martínez Daza</v>
      </c>
      <c r="D9" s="465"/>
      <c r="E9" s="466"/>
    </row>
    <row r="10" spans="2:9" x14ac:dyDescent="0.25">
      <c r="B10" s="467"/>
      <c r="C10" s="467"/>
      <c r="D10" s="467"/>
      <c r="E10" s="467"/>
    </row>
    <row r="11" spans="2:9" ht="15.75" thickBot="1" x14ac:dyDescent="0.3">
      <c r="B11" s="745"/>
      <c r="C11" s="745"/>
      <c r="D11" s="745"/>
      <c r="E11" s="745"/>
      <c r="F11" s="745"/>
      <c r="G11" s="745"/>
    </row>
    <row r="12" spans="2:9" ht="15.75" thickBot="1" x14ac:dyDescent="0.3">
      <c r="B12" s="468" t="s">
        <v>17</v>
      </c>
      <c r="C12" s="469" t="s">
        <v>18</v>
      </c>
      <c r="D12" s="470" t="s">
        <v>19</v>
      </c>
      <c r="E12" s="471" t="s">
        <v>20</v>
      </c>
      <c r="G12" s="472" t="s">
        <v>108</v>
      </c>
    </row>
    <row r="13" spans="2:9" ht="23.25" customHeight="1" x14ac:dyDescent="0.25">
      <c r="B13" s="741" t="str">
        <f>Indicadores!B4</f>
        <v>Formación personal y social</v>
      </c>
      <c r="C13" s="732" t="str">
        <f>Indicadores!C4</f>
        <v>Autonomía, Identidad y Convivencia</v>
      </c>
      <c r="D13" s="735" t="str">
        <f>Indicadores!D4</f>
        <v>Motricidad, Cuidado de sí mismo e Independencia</v>
      </c>
      <c r="E13" s="473" t="str">
        <f>Indicadores!E4</f>
        <v>Corre alternando velocidades. (Rápido-lento)</v>
      </c>
      <c r="G13" s="474" t="str">
        <f>VLOOKUP(VLOOKUP($E13,'Eval. 1º Sem'!$F$12:$V$27,1+$I$8,FALSE),Nom!$B$3:$C$6,2,FALSE)</f>
        <v>Consolidado</v>
      </c>
    </row>
    <row r="14" spans="2:9" ht="23.25" customHeight="1" x14ac:dyDescent="0.25">
      <c r="B14" s="742"/>
      <c r="C14" s="733"/>
      <c r="D14" s="736"/>
      <c r="E14" s="475" t="str">
        <f>Indicadores!E5</f>
        <v>Nombra al menos 5 partes de su cuerpo.</v>
      </c>
      <c r="G14" s="476" t="str">
        <f>VLOOKUP(VLOOKUP($E14,'Eval. 1º Sem'!$F$12:$V$27,1+$I$8,FALSE),Nom!$B$3:$C$6,2,FALSE)</f>
        <v>En Desarrollo</v>
      </c>
    </row>
    <row r="15" spans="2:9" ht="28.5" customHeight="1" x14ac:dyDescent="0.25">
      <c r="B15" s="742"/>
      <c r="C15" s="733"/>
      <c r="D15" s="736"/>
      <c r="E15" s="475" t="str">
        <f>Indicadores!E6</f>
        <v xml:space="preserve">Demuestra coordinación motriz fina al recortar figuras de líneas rectas en papel. </v>
      </c>
      <c r="G15" s="476" t="str">
        <f>VLOOKUP(VLOOKUP($E15,'Eval. 1º Sem'!$F$12:$V$27,1+$I$8,FALSE),Nom!$B$3:$C$6,2,FALSE)</f>
        <v>En Desarrollo</v>
      </c>
    </row>
    <row r="16" spans="2:9" ht="23.25" customHeight="1" x14ac:dyDescent="0.25">
      <c r="B16" s="742"/>
      <c r="C16" s="733"/>
      <c r="D16" s="736"/>
      <c r="E16" s="475" t="str">
        <f>Indicadores!E7</f>
        <v>Practica hábitos de higiene en forma autónoma</v>
      </c>
      <c r="G16" s="476" t="str">
        <f>VLOOKUP(VLOOKUP($E16,'Eval. 1º Sem'!$F$12:$V$27,1+$I$8,FALSE),Nom!$B$3:$C$6,2,FALSE)</f>
        <v>Consolidado</v>
      </c>
    </row>
    <row r="17" spans="2:7" ht="28.5" customHeight="1" x14ac:dyDescent="0.25">
      <c r="B17" s="742"/>
      <c r="C17" s="733"/>
      <c r="D17" s="736"/>
      <c r="E17" s="475" t="str">
        <f>Indicadores!E8</f>
        <v>Señala algunos elementos o situaciones riesgosas de su vida cotidiana.</v>
      </c>
      <c r="G17" s="476" t="str">
        <f>VLOOKUP(VLOOKUP($E17,'Eval. 1º Sem'!$F$12:$V$27,1+$I$8,FALSE),Nom!$B$3:$C$6,2,FALSE)</f>
        <v>Inicial</v>
      </c>
    </row>
    <row r="18" spans="2:7" ht="21" customHeight="1" thickBot="1" x14ac:dyDescent="0.3">
      <c r="B18" s="742"/>
      <c r="C18" s="733"/>
      <c r="D18" s="736"/>
      <c r="E18" s="477" t="str">
        <f>Indicadores!E9</f>
        <v>Solicita ayuda para realizar un trabajo.</v>
      </c>
      <c r="G18" s="476" t="str">
        <f>VLOOKUP(VLOOKUP($E18,'Eval. 1º Sem'!$F$12:$V$27,1+$I$8,FALSE),Nom!$B$3:$C$6,2,FALSE)</f>
        <v>Consolidado</v>
      </c>
    </row>
    <row r="19" spans="2:7" ht="30" customHeight="1" x14ac:dyDescent="0.25">
      <c r="B19" s="742"/>
      <c r="C19" s="733"/>
      <c r="D19" s="735" t="str">
        <f>Indicadores!D11</f>
        <v>Reconocimiento y aprecio de sí mismo, Reconocimiento y expresión de sentimientos</v>
      </c>
      <c r="E19" s="473" t="str">
        <f>Indicadores!E12</f>
        <v xml:space="preserve">Identifica su sexo y el opuesto. </v>
      </c>
      <c r="G19" s="476" t="str">
        <f>VLOOKUP(VLOOKUP($E19,'Eval. 1º Sem'!$F$12:$V$27,1+$I$8,FALSE),Nom!$B$3:$C$6,2,FALSE)</f>
        <v>En Desarrollo</v>
      </c>
    </row>
    <row r="20" spans="2:7" ht="30" customHeight="1" x14ac:dyDescent="0.25">
      <c r="B20" s="742"/>
      <c r="C20" s="733"/>
      <c r="D20" s="736"/>
      <c r="E20" s="475" t="str">
        <f>Indicadores!E14</f>
        <v>Menciona si está alegre, triste o enojado, cuando se le pregunta.</v>
      </c>
      <c r="G20" s="476" t="str">
        <f>VLOOKUP(VLOOKUP($E20,'Eval. 1º Sem'!$F$12:$V$27,1+$I$8,FALSE),Nom!$B$3:$C$6,2,FALSE)</f>
        <v>Consolidado</v>
      </c>
    </row>
    <row r="21" spans="2:7" ht="30" customHeight="1" thickBot="1" x14ac:dyDescent="0.3">
      <c r="B21" s="742"/>
      <c r="C21" s="733"/>
      <c r="D21" s="737"/>
      <c r="E21" s="477" t="str">
        <f>Indicadores!E15</f>
        <v>Señala expresiones de alegría, enojo, tristeza o miedo, en relatos ilustraciones.</v>
      </c>
      <c r="G21" s="476" t="str">
        <f>VLOOKUP(VLOOKUP($E21,'Eval. 1º Sem'!$F$12:$V$27,1+$I$8,FALSE),Nom!$B$3:$C$6,2,FALSE)</f>
        <v>Consolidado</v>
      </c>
    </row>
    <row r="22" spans="2:7" ht="28.5" customHeight="1" x14ac:dyDescent="0.25">
      <c r="B22" s="742"/>
      <c r="C22" s="733"/>
      <c r="D22" s="735" t="str">
        <f>Indicadores!D16</f>
        <v>Interacción social, Formación Valórica</v>
      </c>
      <c r="E22" s="473" t="str">
        <f>Indicadores!E16</f>
        <v xml:space="preserve">Participa con otros niños y niñas en juegos grupales respetando algunas reglas sencillas </v>
      </c>
      <c r="G22" s="476" t="str">
        <f>VLOOKUP(VLOOKUP($E22,'Eval. 1º Sem'!$F$12:$V$27,1+$I$8,FALSE),Nom!$B$3:$C$6,2,FALSE)</f>
        <v>Consolidado</v>
      </c>
    </row>
    <row r="23" spans="2:7" ht="23.25" customHeight="1" thickBot="1" x14ac:dyDescent="0.3">
      <c r="B23" s="743"/>
      <c r="C23" s="734"/>
      <c r="D23" s="737"/>
      <c r="E23" s="477" t="str">
        <f>Indicadores!E18</f>
        <v>Menciona algunas normas grupales cuando se le pregunta</v>
      </c>
      <c r="G23" s="478" t="str">
        <f>VLOOKUP(VLOOKUP($E23,'Eval. 1º Sem'!$F$12:$V$27,1+$I$8,FALSE),Nom!$B$3:$C$6,2,FALSE)</f>
        <v>Consolidado</v>
      </c>
    </row>
    <row r="24" spans="2:7" ht="15.75" thickBot="1" x14ac:dyDescent="0.3">
      <c r="B24" s="746" t="s">
        <v>194</v>
      </c>
      <c r="C24" s="746"/>
      <c r="D24" s="746"/>
      <c r="E24" s="746"/>
      <c r="F24" s="746"/>
      <c r="G24" s="746"/>
    </row>
    <row r="25" spans="2:7" ht="28.5" customHeight="1" x14ac:dyDescent="0.25">
      <c r="B25" s="722" t="str">
        <f>Indicadores!B21</f>
        <v>Comunicación</v>
      </c>
      <c r="C25" s="732" t="str">
        <f>Indicadores!C21</f>
        <v>Lenguaje verbal</v>
      </c>
      <c r="D25" s="735" t="str">
        <f>Indicadores!D21</f>
        <v>Comunicación oral e Iniciación a la lectura</v>
      </c>
      <c r="E25" s="473" t="str">
        <f>Indicadores!E21</f>
        <v>Se expresa oralmente con oraciones simples (sustantivo, verbo y adjetivo).</v>
      </c>
      <c r="F25" s="461"/>
      <c r="G25" s="479" t="str">
        <f>VLOOKUP(VLOOKUP($E25,'Eval. 1º Sem'!$F$29:$V$50,1+$I$8,FALSE),Nom!$B$3:$C$6,2,FALSE)</f>
        <v>En Desarrollo</v>
      </c>
    </row>
    <row r="26" spans="2:7" ht="25.5" customHeight="1" x14ac:dyDescent="0.25">
      <c r="B26" s="723"/>
      <c r="C26" s="733"/>
      <c r="D26" s="736"/>
      <c r="E26" s="480" t="str">
        <f>Indicadores!E22</f>
        <v>Responde preguntas simples respecto de objetos o personas.</v>
      </c>
      <c r="F26" s="461"/>
      <c r="G26" s="476" t="str">
        <f>VLOOKUP(VLOOKUP($E26,'Eval. 1º Sem'!$F$29:$V$50,1+$I$8,FALSE),Nom!$B$3:$C$6,2,FALSE)</f>
        <v>En Desarrollo</v>
      </c>
    </row>
    <row r="27" spans="2:7" ht="24.75" customHeight="1" x14ac:dyDescent="0.25">
      <c r="B27" s="723"/>
      <c r="C27" s="733"/>
      <c r="D27" s="736"/>
      <c r="E27" s="475" t="str">
        <f>Indicadores!E26</f>
        <v>Separa las sílabas de una palabra</v>
      </c>
      <c r="F27" s="461"/>
      <c r="G27" s="476" t="str">
        <f>VLOOKUP(VLOOKUP($E27,'Eval. 1º Sem'!$F$29:$V$50,1+$I$8,FALSE),Nom!$B$3:$C$6,2,FALSE)</f>
        <v>Consolidado</v>
      </c>
    </row>
    <row r="28" spans="2:7" ht="24" customHeight="1" x14ac:dyDescent="0.25">
      <c r="B28" s="723"/>
      <c r="C28" s="733"/>
      <c r="D28" s="736"/>
      <c r="E28" s="475" t="str">
        <f>Indicadores!E27</f>
        <v>Identifica su nombre escrito.</v>
      </c>
      <c r="F28" s="461"/>
      <c r="G28" s="476" t="str">
        <f>VLOOKUP(VLOOKUP($E28,'Eval. 1º Sem'!$F$29:$V$50,1+$I$8,FALSE),Nom!$B$3:$C$6,2,FALSE)</f>
        <v>En Desarrollo</v>
      </c>
    </row>
    <row r="29" spans="2:7" ht="24.75" customHeight="1" x14ac:dyDescent="0.25">
      <c r="B29" s="723"/>
      <c r="C29" s="733"/>
      <c r="D29" s="736"/>
      <c r="E29" s="475" t="str">
        <f>Indicadores!E28</f>
        <v>Nombra el producto o empresa que representa un logo.</v>
      </c>
      <c r="F29" s="461"/>
      <c r="G29" s="476" t="str">
        <f>VLOOKUP(VLOOKUP($E29,'Eval. 1º Sem'!$F$29:$V$50,1+$I$8,FALSE),Nom!$B$3:$C$6,2,FALSE)</f>
        <v>Consolidado</v>
      </c>
    </row>
    <row r="30" spans="2:7" ht="22.5" customHeight="1" x14ac:dyDescent="0.25">
      <c r="B30" s="723"/>
      <c r="C30" s="733"/>
      <c r="D30" s="736"/>
      <c r="E30" s="475" t="str">
        <f>Indicadores!E29</f>
        <v>Responde preguntas respecto a personajes o hechos de un texto.</v>
      </c>
      <c r="F30" s="461"/>
      <c r="G30" s="476" t="str">
        <f>VLOOKUP(VLOOKUP($E30,'Eval. 1º Sem'!$F$29:$V$50,1+$I$8,FALSE),Nom!$B$3:$C$6,2,FALSE)</f>
        <v>Consolidado</v>
      </c>
    </row>
    <row r="31" spans="2:7" ht="23.25" customHeight="1" thickBot="1" x14ac:dyDescent="0.3">
      <c r="B31" s="723"/>
      <c r="C31" s="733"/>
      <c r="D31" s="737"/>
      <c r="E31" s="475" t="str">
        <f>Indicadores!E30</f>
        <v>Señala vocales.</v>
      </c>
      <c r="F31" s="461"/>
      <c r="G31" s="476" t="str">
        <f>VLOOKUP(VLOOKUP($E31,'Eval. 1º Sem'!$F$29:$V$50,1+$I$8,FALSE),Nom!$B$3:$C$6,2,FALSE)</f>
        <v>En Desarrollo</v>
      </c>
    </row>
    <row r="32" spans="2:7" ht="23.25" customHeight="1" x14ac:dyDescent="0.25">
      <c r="B32" s="723"/>
      <c r="C32" s="733"/>
      <c r="D32" s="731" t="str">
        <f>Indicadores!D31</f>
        <v>Iniciación a la escritura</v>
      </c>
      <c r="E32" s="473" t="str">
        <f>Indicadores!E31</f>
        <v>Toma el lápiz correctamente</v>
      </c>
      <c r="F32" s="461"/>
      <c r="G32" s="476" t="str">
        <f>VLOOKUP(VLOOKUP($E32,'Eval. 1º Sem'!$F$29:$V$50,1+$I$8,FALSE),Nom!$B$3:$C$6,2,FALSE)</f>
        <v>Consolidado</v>
      </c>
    </row>
    <row r="33" spans="2:7" ht="21.75" customHeight="1" thickBot="1" x14ac:dyDescent="0.3">
      <c r="B33" s="723"/>
      <c r="C33" s="734"/>
      <c r="D33" s="731"/>
      <c r="E33" s="477" t="str">
        <f>Indicadores!E33</f>
        <v>Traza líneas rectas y curvas siguiendo una guía segmentada.</v>
      </c>
      <c r="F33" s="461"/>
      <c r="G33" s="476" t="str">
        <f>VLOOKUP(VLOOKUP($E33,'Eval. 1º Sem'!$F$29:$V$50,1+$I$8,FALSE),Nom!$B$3:$C$6,2,FALSE)</f>
        <v>Inicial</v>
      </c>
    </row>
    <row r="34" spans="2:7" ht="23.25" customHeight="1" x14ac:dyDescent="0.25">
      <c r="B34" s="723"/>
      <c r="C34" s="725" t="str">
        <f>Indicadores!C35</f>
        <v>Lenguajes arísticos</v>
      </c>
      <c r="D34" s="725" t="str">
        <f>Indicadores!D35</f>
        <v>Expresión Creativa, Apreciación estética</v>
      </c>
      <c r="E34" s="473" t="str">
        <f>Indicadores!E37</f>
        <v>Reproduce diferentes intensidades de sonido (fuerte y suave)</v>
      </c>
      <c r="F34" s="461"/>
      <c r="G34" s="476" t="str">
        <f>VLOOKUP(VLOOKUP($E34,'Eval. 1º Sem'!$F$29:$V$50,1+$I$8,FALSE),Nom!$B$3:$C$6,2,FALSE)</f>
        <v>En Desarrollo</v>
      </c>
    </row>
    <row r="35" spans="2:7" ht="28.5" customHeight="1" x14ac:dyDescent="0.25">
      <c r="B35" s="723"/>
      <c r="C35" s="729"/>
      <c r="D35" s="729"/>
      <c r="E35" s="475" t="str">
        <f>Indicadores!E39</f>
        <v>Dibuja figura humana (renacuajo) o trazos intencionados, indicando qué representan sus creaciones.</v>
      </c>
      <c r="F35" s="461"/>
      <c r="G35" s="476" t="str">
        <f>VLOOKUP(VLOOKUP($E35,'Eval. 1º Sem'!$F$29:$V$50,1+$I$8,FALSE),Nom!$B$3:$C$6,2,FALSE)</f>
        <v>En Desarrollo</v>
      </c>
    </row>
    <row r="36" spans="2:7" ht="23.25" customHeight="1" x14ac:dyDescent="0.25">
      <c r="B36" s="723"/>
      <c r="C36" s="729"/>
      <c r="D36" s="729"/>
      <c r="E36" s="475" t="str">
        <f>Indicadores!E40</f>
        <v>Entona canciones en voz alta.</v>
      </c>
      <c r="F36" s="461"/>
      <c r="G36" s="476" t="str">
        <f>VLOOKUP(VLOOKUP($E36,'Eval. 1º Sem'!$F$29:$V$50,1+$I$8,FALSE),Nom!$B$3:$C$6,2,FALSE)</f>
        <v>Consolidado</v>
      </c>
    </row>
    <row r="37" spans="2:7" ht="28.5" customHeight="1" thickBot="1" x14ac:dyDescent="0.3">
      <c r="B37" s="724"/>
      <c r="C37" s="726"/>
      <c r="D37" s="726"/>
      <c r="E37" s="477" t="str">
        <f>Indicadores!E41</f>
        <v>Identifica colores o formas que observa en diversos elementos u objetos.</v>
      </c>
      <c r="F37" s="461"/>
      <c r="G37" s="478" t="str">
        <f>VLOOKUP(VLOOKUP($E37,'Eval. 1º Sem'!$F$29:$V$50,1+$I$8,FALSE),Nom!$B$3:$C$6,2,FALSE)</f>
        <v>En Desarrollo</v>
      </c>
    </row>
    <row r="38" spans="2:7" ht="13.5" customHeight="1" thickBot="1" x14ac:dyDescent="0.3">
      <c r="B38" s="481"/>
      <c r="C38" s="482"/>
      <c r="D38" s="483"/>
      <c r="E38" s="484"/>
      <c r="F38" s="461"/>
    </row>
    <row r="39" spans="2:7" ht="22.5" customHeight="1" x14ac:dyDescent="0.25">
      <c r="B39" s="722" t="str">
        <f>Indicadores!B44</f>
        <v>Relación con el medio natural y cultural</v>
      </c>
      <c r="C39" s="725" t="str">
        <f>Indicadores!C44</f>
        <v xml:space="preserve">Seres vivos y su entorno      </v>
      </c>
      <c r="D39" s="727" t="str">
        <f>Indicadores!D44</f>
        <v>Descubrimiento del mundo natural</v>
      </c>
      <c r="E39" s="473" t="str">
        <f>Indicadores!E44</f>
        <v>Identifica características físicas de personas, plantas y animales.</v>
      </c>
      <c r="G39" s="479" t="str">
        <f>VLOOKUP(VLOOKUP($E39,'Eval. 1º Sem'!$F$52:$V$70,1+$I$8,FALSE),Nom!$B$3:$C$6,2,FALSE)</f>
        <v>Consolidado</v>
      </c>
    </row>
    <row r="40" spans="2:7" ht="30" customHeight="1" thickBot="1" x14ac:dyDescent="0.3">
      <c r="B40" s="723"/>
      <c r="C40" s="726"/>
      <c r="D40" s="728"/>
      <c r="E40" s="477" t="str">
        <f>Indicadores!E47</f>
        <v>Reconoce algunos fenómenos naturales que observa en afiches, fotos o noticias.</v>
      </c>
      <c r="G40" s="476" t="str">
        <f>VLOOKUP(VLOOKUP($E40,'Eval. 1º Sem'!$F$52:$V$70,1+$I$8,FALSE),Nom!$B$3:$C$6,2,FALSE)</f>
        <v>En Desarrollo</v>
      </c>
    </row>
    <row r="41" spans="2:7" ht="30" customHeight="1" x14ac:dyDescent="0.25">
      <c r="B41" s="723"/>
      <c r="C41" s="725" t="str">
        <f>Indicadores!C49</f>
        <v>Grupos humanos: sus formas de vida y acontecimientos relevantes</v>
      </c>
      <c r="D41" s="730" t="str">
        <f>Indicadores!D49</f>
        <v>Conocimiento del entorno social</v>
      </c>
      <c r="E41" s="473" t="str">
        <f>Indicadores!E50</f>
        <v>Identifica la utilidad que tienen algunos aparatos electrónicos (radio, televisor, teléfono, computador) y utiliza algunas de sus funciones.</v>
      </c>
      <c r="G41" s="476" t="str">
        <f>VLOOKUP(VLOOKUP($E41,'Eval. 1º Sem'!$F$52:$V$70,1+$I$8,FALSE),Nom!$B$3:$C$6,2,FALSE)</f>
        <v>Consolidado</v>
      </c>
    </row>
    <row r="42" spans="2:7" ht="20.25" customHeight="1" thickBot="1" x14ac:dyDescent="0.3">
      <c r="B42" s="723"/>
      <c r="C42" s="729"/>
      <c r="D42" s="731"/>
      <c r="E42" s="477" t="str">
        <f>Indicadores!E52</f>
        <v>Identifica algunos, hechos y celebraciones del país.</v>
      </c>
      <c r="G42" s="476" t="str">
        <f>VLOOKUP(VLOOKUP($E42,'Eval. 1º Sem'!$F$52:$V$70,1+$I$8,FALSE),Nom!$B$3:$C$6,2,FALSE)</f>
        <v>Consolidado</v>
      </c>
    </row>
    <row r="43" spans="2:7" ht="30" customHeight="1" thickBot="1" x14ac:dyDescent="0.3">
      <c r="B43" s="723"/>
      <c r="C43" s="725" t="str">
        <f>Indicadores!C53</f>
        <v xml:space="preserve">Relaciones lógico-matemáticas y cuantificación </v>
      </c>
      <c r="D43" s="725" t="str">
        <f>Indicadores!D53</f>
        <v>Razonamiento lógico y cuantificación</v>
      </c>
      <c r="E43" s="473" t="str">
        <f>Indicadores!E53</f>
        <v>Identifica algunas nociones espaciales como dentro-fuera, encima-abajo, cerca lejos.</v>
      </c>
      <c r="G43" s="476" t="str">
        <f>VLOOKUP(VLOOKUP($E43,'Eval. 1º Sem'!$F$52:$V$70,1+$I$8,FALSE),Nom!$B$3:$C$6,2,FALSE)</f>
        <v>En Desarrollo</v>
      </c>
    </row>
    <row r="44" spans="2:7" ht="20.25" customHeight="1" thickBot="1" x14ac:dyDescent="0.3">
      <c r="B44" s="723"/>
      <c r="C44" s="729"/>
      <c r="D44" s="729"/>
      <c r="E44" s="473" t="str">
        <f>Indicadores!E54</f>
        <v xml:space="preserve">Clasifica por 1 criterio </v>
      </c>
      <c r="G44" s="476" t="str">
        <f>VLOOKUP(VLOOKUP($E44,'Eval. 1º Sem'!$F$52:$V$70,1+$I$8,FALSE),Nom!$B$3:$C$6,2,FALSE)</f>
        <v>Consolidado</v>
      </c>
    </row>
    <row r="45" spans="2:7" ht="30" customHeight="1" x14ac:dyDescent="0.25">
      <c r="B45" s="723"/>
      <c r="C45" s="729"/>
      <c r="D45" s="729"/>
      <c r="E45" s="473" t="str">
        <f>Indicadores!E55</f>
        <v>Ordena secuencia con 3 elementos  concretos, como por ejemplo: tamaño, longitud …</v>
      </c>
      <c r="G45" s="476" t="str">
        <f>VLOOKUP(VLOOKUP($E45,'Eval. 1º Sem'!$F$52:$V$70,1+$I$8,FALSE),Nom!$B$3:$C$6,2,FALSE)</f>
        <v>Consolidado</v>
      </c>
    </row>
    <row r="46" spans="2:7" ht="30" customHeight="1" x14ac:dyDescent="0.25">
      <c r="B46" s="723"/>
      <c r="C46" s="729"/>
      <c r="D46" s="729"/>
      <c r="E46" s="475" t="str">
        <f>Indicadores!E57</f>
        <v>Identifica conceptos “antes-después-finalmente” o lo que es “primero” o lo que “sigue”.</v>
      </c>
      <c r="G46" s="476" t="str">
        <f>VLOOKUP(VLOOKUP($E46,'Eval. 1º Sem'!$F$52:$V$70,1+$I$8,FALSE),Nom!$B$3:$C$6,2,FALSE)</f>
        <v>En Desarrollo</v>
      </c>
    </row>
    <row r="47" spans="2:7" ht="19.5" customHeight="1" x14ac:dyDescent="0.25">
      <c r="B47" s="723"/>
      <c r="C47" s="729"/>
      <c r="D47" s="729"/>
      <c r="E47" s="475" t="str">
        <f>Indicadores!E58</f>
        <v xml:space="preserve">Resuelve problemas prácticos de acuerdo a su nivel </v>
      </c>
      <c r="G47" s="476" t="str">
        <f>VLOOKUP(VLOOKUP($E47,'Eval. 1º Sem'!$F$52:$V$70,1+$I$8,FALSE),Nom!$B$3:$C$6,2,FALSE)</f>
        <v>En Desarrollo</v>
      </c>
    </row>
    <row r="48" spans="2:7" ht="22.5" customHeight="1" x14ac:dyDescent="0.25">
      <c r="B48" s="723"/>
      <c r="C48" s="729"/>
      <c r="D48" s="729"/>
      <c r="E48" s="475" t="str">
        <f>Indicadores!E59</f>
        <v>Identifica esfera y cubo</v>
      </c>
      <c r="G48" s="476" t="str">
        <f>VLOOKUP(VLOOKUP($E48,'Eval. 1º Sem'!$F$52:$V$70,1+$I$8,FALSE),Nom!$B$3:$C$6,2,FALSE)</f>
        <v>Inicial</v>
      </c>
    </row>
    <row r="49" spans="2:7" ht="20.25" customHeight="1" x14ac:dyDescent="0.25">
      <c r="B49" s="723"/>
      <c r="C49" s="729"/>
      <c r="D49" s="729"/>
      <c r="E49" s="475" t="str">
        <f>Indicadores!E60</f>
        <v>Indica al menos 3 números entre 1 y 10.</v>
      </c>
      <c r="G49" s="476" t="str">
        <f>VLOOKUP(VLOOKUP($E49,'Eval. 1º Sem'!$F$52:$V$70,1+$I$8,FALSE),Nom!$B$3:$C$6,2,FALSE)</f>
        <v>Consolidado</v>
      </c>
    </row>
    <row r="50" spans="2:7" ht="21" customHeight="1" x14ac:dyDescent="0.25">
      <c r="B50" s="723"/>
      <c r="C50" s="729"/>
      <c r="D50" s="729"/>
      <c r="E50" s="475" t="str">
        <f>Indicadores!E61</f>
        <v>Cuenta hasta 3 asociando el número a la cantidad.</v>
      </c>
      <c r="G50" s="476" t="str">
        <f>VLOOKUP(VLOOKUP($E50,'Eval. 1º Sem'!$F$52:$V$70,1+$I$8,FALSE),Nom!$B$3:$C$6,2,FALSE)</f>
        <v>Inicial</v>
      </c>
    </row>
    <row r="51" spans="2:7" ht="21.75" customHeight="1" thickBot="1" x14ac:dyDescent="0.3">
      <c r="B51" s="724"/>
      <c r="C51" s="726"/>
      <c r="D51" s="726"/>
      <c r="E51" s="477" t="str">
        <f>Indicadores!E62</f>
        <v>Dibuja cantidades de hasta 5 elementos.</v>
      </c>
      <c r="G51" s="478" t="str">
        <f>VLOOKUP(VLOOKUP($E51,'Eval. 1º Sem'!$F$52:$V$70,1+$I$8,FALSE),Nom!$B$3:$C$6,2,FALSE)</f>
        <v>Consolidado</v>
      </c>
    </row>
    <row r="52" spans="2:7" ht="18" customHeight="1" x14ac:dyDescent="0.25">
      <c r="B52" s="750" t="s">
        <v>190</v>
      </c>
      <c r="C52" s="750"/>
      <c r="D52" s="750"/>
      <c r="E52" s="750"/>
      <c r="F52" s="750"/>
      <c r="G52" s="750"/>
    </row>
    <row r="53" spans="2:7" ht="15.75" thickBot="1" x14ac:dyDescent="0.3">
      <c r="B53" s="744" t="s">
        <v>110</v>
      </c>
      <c r="C53" s="744"/>
    </row>
    <row r="54" spans="2:7" ht="93" customHeight="1" thickBot="1" x14ac:dyDescent="0.3">
      <c r="B54" s="718" t="str">
        <f>VLOOKUP(I8,'Obs. 1º Sem'!B9:F24,5,FALSE)</f>
        <v xml:space="preserve">Maximo ha mostrado pequeños avances en cuanto a interacción social y participación en clases, sin embargo su dificultad de lenguaje le influye directamente en su aprendizaje en otras áreas. Se espera que, con el tratamiento que sigue en fonoaudiología, más el apoyo de su familia, él pueda superar estos obstáculos y conseguir mayores aprendizajes. </v>
      </c>
      <c r="C54" s="719"/>
      <c r="D54" s="719"/>
      <c r="E54" s="719"/>
      <c r="F54" s="719"/>
      <c r="G54" s="720"/>
    </row>
    <row r="56" spans="2:7" ht="16.5" customHeight="1" thickBot="1" x14ac:dyDescent="0.3"/>
    <row r="57" spans="2:7" ht="16.5" customHeight="1" thickBot="1" x14ac:dyDescent="0.3">
      <c r="B57" s="738" t="s">
        <v>195</v>
      </c>
      <c r="C57" s="739"/>
      <c r="D57" s="739"/>
      <c r="E57" s="739"/>
      <c r="F57" s="739"/>
      <c r="G57" s="740"/>
    </row>
    <row r="59" spans="2:7" x14ac:dyDescent="0.25">
      <c r="E59" s="485"/>
    </row>
    <row r="60" spans="2:7" x14ac:dyDescent="0.25">
      <c r="E60" s="486" t="str">
        <f>CONCATENATE('Datos Curso'!C14," ",'Datos Curso'!D14," ",'Datos Curso'!E14)</f>
        <v>Cecilia Muñoz Oses</v>
      </c>
    </row>
    <row r="61" spans="2:7" x14ac:dyDescent="0.25">
      <c r="E61" s="486" t="s">
        <v>111</v>
      </c>
    </row>
    <row r="62" spans="2:7" x14ac:dyDescent="0.25">
      <c r="E62" s="486"/>
    </row>
    <row r="64" spans="2:7" x14ac:dyDescent="0.25">
      <c r="G64" s="487"/>
    </row>
    <row r="65" spans="3:7" x14ac:dyDescent="0.25">
      <c r="C65" s="487"/>
      <c r="D65" s="487"/>
      <c r="E65" s="721">
        <f>'Datos Curso'!C8</f>
        <v>42167</v>
      </c>
      <c r="F65" s="721"/>
      <c r="G65" s="721"/>
    </row>
  </sheetData>
  <sheetProtection password="C493" sheet="1" objects="1" scenarios="1"/>
  <protectedRanges>
    <protectedRange sqref="H13" name="Rango1"/>
  </protectedRanges>
  <mergeCells count="30">
    <mergeCell ref="B11:G11"/>
    <mergeCell ref="B24:G24"/>
    <mergeCell ref="B6:G6"/>
    <mergeCell ref="B8:G8"/>
    <mergeCell ref="B52:G52"/>
    <mergeCell ref="B57:G57"/>
    <mergeCell ref="C34:C37"/>
    <mergeCell ref="D34:D37"/>
    <mergeCell ref="B13:B23"/>
    <mergeCell ref="B53:C53"/>
    <mergeCell ref="C13:C23"/>
    <mergeCell ref="D13:D18"/>
    <mergeCell ref="D19:D21"/>
    <mergeCell ref="D22:D23"/>
    <mergeCell ref="E2:G2"/>
    <mergeCell ref="B5:G5"/>
    <mergeCell ref="B4:G4"/>
    <mergeCell ref="B54:G54"/>
    <mergeCell ref="E65:G65"/>
    <mergeCell ref="B39:B51"/>
    <mergeCell ref="C39:C40"/>
    <mergeCell ref="D39:D40"/>
    <mergeCell ref="C41:C42"/>
    <mergeCell ref="D41:D42"/>
    <mergeCell ref="C43:C51"/>
    <mergeCell ref="D43:D51"/>
    <mergeCell ref="B25:B37"/>
    <mergeCell ref="C25:C33"/>
    <mergeCell ref="D25:D31"/>
    <mergeCell ref="D32:D33"/>
  </mergeCells>
  <hyperlinks>
    <hyperlink ref="B3" r:id="rId1"/>
  </hyperlinks>
  <pageMargins left="0.51181102362204722" right="0.51181102362204722" top="0.74803149606299213" bottom="0.74803149606299213" header="0.31496062992125984" footer="0.31496062992125984"/>
  <pageSetup paperSize="9" scale="95" orientation="portrait" horizontalDpi="4294967294" verticalDpi="0" r:id="rId2"/>
  <headerFooter>
    <oddHeader>&amp;CVERSION DEMO</oddHeader>
    <oddFooter>&amp;CPágina &amp;P
VERSION DEMO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AI119"/>
  <sheetViews>
    <sheetView showGridLines="0" zoomScaleNormal="100" workbookViewId="0">
      <pane ySplit="11" topLeftCell="A12" activePane="bottomLeft" state="frozen"/>
      <selection pane="bottomLeft"/>
    </sheetView>
  </sheetViews>
  <sheetFormatPr baseColWidth="10" defaultRowHeight="15" x14ac:dyDescent="0.25"/>
  <cols>
    <col min="1" max="1" width="3" style="152" customWidth="1"/>
    <col min="2" max="2" width="5.7109375" style="152" customWidth="1"/>
    <col min="3" max="3" width="6.140625" style="152" customWidth="1"/>
    <col min="4" max="4" width="6.28515625" style="152" customWidth="1"/>
    <col min="5" max="5" width="9.85546875" style="152" customWidth="1"/>
    <col min="6" max="6" width="36.28515625" style="239" customWidth="1"/>
    <col min="7" max="7" width="4" style="152" customWidth="1"/>
    <col min="8" max="22" width="3.7109375" style="152" customWidth="1"/>
    <col min="23" max="26" width="3.85546875" style="152" customWidth="1"/>
    <col min="27" max="27" width="1.85546875" style="152" customWidth="1"/>
    <col min="28" max="28" width="5" style="152" customWidth="1"/>
    <col min="29" max="32" width="5" style="152" bestFit="1" customWidth="1"/>
    <col min="33" max="16384" width="11.42578125" style="152"/>
  </cols>
  <sheetData>
    <row r="1" spans="2:33" ht="15.75" thickBot="1" x14ac:dyDescent="0.3">
      <c r="B1" s="150"/>
      <c r="C1" s="150"/>
      <c r="D1" s="150"/>
      <c r="E1" s="150"/>
      <c r="F1" s="151"/>
      <c r="G1" s="150"/>
      <c r="H1" s="150"/>
      <c r="I1" s="150"/>
      <c r="J1" s="150"/>
      <c r="K1" s="150"/>
      <c r="L1" s="150"/>
      <c r="M1" s="150"/>
      <c r="N1" s="150"/>
      <c r="O1" s="150"/>
      <c r="P1" s="150"/>
      <c r="Q1" s="150"/>
      <c r="R1" s="150"/>
      <c r="S1" s="150"/>
      <c r="T1" s="150"/>
      <c r="U1" s="150"/>
      <c r="V1" s="150"/>
      <c r="W1" s="150"/>
      <c r="AD1" s="150"/>
      <c r="AE1" s="150"/>
    </row>
    <row r="2" spans="2:33" ht="15.75" thickBot="1" x14ac:dyDescent="0.3">
      <c r="B2" s="153" t="s">
        <v>0</v>
      </c>
      <c r="C2" s="154"/>
      <c r="D2" s="154"/>
      <c r="E2" s="155"/>
      <c r="F2" s="156">
        <f>16-(COUNTBLANK('Datos Curso'!C21:C36))</f>
        <v>9</v>
      </c>
      <c r="G2" s="157">
        <v>1</v>
      </c>
      <c r="H2" s="158">
        <v>2</v>
      </c>
      <c r="I2" s="159">
        <v>3</v>
      </c>
      <c r="J2" s="158">
        <v>4</v>
      </c>
      <c r="K2" s="159">
        <v>5</v>
      </c>
      <c r="L2" s="158">
        <v>6</v>
      </c>
      <c r="M2" s="159">
        <v>7</v>
      </c>
      <c r="N2" s="158">
        <v>8</v>
      </c>
      <c r="O2" s="159">
        <v>9</v>
      </c>
      <c r="P2" s="158">
        <v>10</v>
      </c>
      <c r="Q2" s="159">
        <v>11</v>
      </c>
      <c r="R2" s="158">
        <v>12</v>
      </c>
      <c r="S2" s="159">
        <v>13</v>
      </c>
      <c r="T2" s="158">
        <v>14</v>
      </c>
      <c r="U2" s="159">
        <v>15</v>
      </c>
      <c r="V2" s="160">
        <v>16</v>
      </c>
      <c r="W2" s="150"/>
      <c r="AD2" s="150"/>
      <c r="AE2" s="150"/>
    </row>
    <row r="3" spans="2:33" ht="15" customHeight="1" x14ac:dyDescent="0.25">
      <c r="B3" s="161" t="s">
        <v>1</v>
      </c>
      <c r="C3" s="162"/>
      <c r="D3" s="162"/>
      <c r="E3" s="163"/>
      <c r="F3" s="164">
        <f>COUNTA(Indicadores!E4:E19)</f>
        <v>16</v>
      </c>
      <c r="G3" s="633" t="str">
        <f>CONCATENATE('Datos Curso'!$C21,"  ",'Datos Curso'!$E21,"  ",'Datos Curso'!$F21)</f>
        <v>Julieta  Brunet  Vidal</v>
      </c>
      <c r="H3" s="576" t="str">
        <f>CONCATENATE('Datos Curso'!$C22,"  ",'Datos Curso'!$E22,"  ",'Datos Curso'!$F22)</f>
        <v>Máximo  Martínez  Daza</v>
      </c>
      <c r="I3" s="573" t="str">
        <f>CONCATENATE('Datos Curso'!$C23,"  ",'Datos Curso'!$E23,"  ",'Datos Curso'!$F23)</f>
        <v>Cristian  Morales  Aranguis</v>
      </c>
      <c r="J3" s="576" t="str">
        <f>CONCATENATE('Datos Curso'!$C24,"  ",'Datos Curso'!$E24,"  ",'Datos Curso'!$F24)</f>
        <v>Ignacio   Ortega   Hidalgo</v>
      </c>
      <c r="K3" s="573" t="str">
        <f>CONCATENATE('Datos Curso'!$C25,"  ",'Datos Curso'!$E25,"  ",'Datos Curso'!$F25)</f>
        <v>Magdalena  Pérez   Garrido</v>
      </c>
      <c r="L3" s="576" t="str">
        <f>CONCATENATE('Datos Curso'!$C26,"  ",'Datos Curso'!$E26,"  ",'Datos Curso'!$F26)</f>
        <v>Matías   Riveros  Herrera</v>
      </c>
      <c r="M3" s="573" t="str">
        <f>CONCATENATE('Datos Curso'!$C27,"  ",'Datos Curso'!$E27,"  ",'Datos Curso'!$F27)</f>
        <v>Nicolás  Rojas   Gajardo</v>
      </c>
      <c r="N3" s="576" t="str">
        <f>CONCATENATE('Datos Curso'!$C28,"  ",'Datos Curso'!$E28,"  ",'Datos Curso'!$F28)</f>
        <v>Sofía   Sarabia  Ugalde</v>
      </c>
      <c r="O3" s="573" t="str">
        <f>CONCATENATE('Datos Curso'!$C29,"  ",'Datos Curso'!$E29,"  ",'Datos Curso'!$F29)</f>
        <v>Diego  Pavez  Arce</v>
      </c>
      <c r="P3" s="576" t="str">
        <f>CONCATENATE('Datos Curso'!$C30,"  ",'Datos Curso'!$E30,"  ",'Datos Curso'!$F30)</f>
        <v xml:space="preserve">    </v>
      </c>
      <c r="Q3" s="573" t="str">
        <f>CONCATENATE('Datos Curso'!$C31,"  ",'Datos Curso'!$E31,"  ",'Datos Curso'!$F31)</f>
        <v xml:space="preserve">    </v>
      </c>
      <c r="R3" s="576" t="str">
        <f>CONCATENATE('Datos Curso'!$C32,"  ",'Datos Curso'!$E32,"  ",'Datos Curso'!$F32)</f>
        <v xml:space="preserve">    </v>
      </c>
      <c r="S3" s="573" t="str">
        <f>CONCATENATE('Datos Curso'!$C33,"  ",'Datos Curso'!$E33,"  ",'Datos Curso'!$F33)</f>
        <v xml:space="preserve">    </v>
      </c>
      <c r="T3" s="576" t="str">
        <f>CONCATENATE('Datos Curso'!$C34,"  ",'Datos Curso'!$E34,"  ",'Datos Curso'!$F34)</f>
        <v xml:space="preserve">    </v>
      </c>
      <c r="U3" s="573" t="str">
        <f>CONCATENATE('Datos Curso'!$C35,"  ",'Datos Curso'!$E35,"  ",'Datos Curso'!$F35)</f>
        <v xml:space="preserve">    </v>
      </c>
      <c r="V3" s="576" t="str">
        <f>CONCATENATE('Datos Curso'!$C36,"  ",'Datos Curso'!$E36,"  ",'Datos Curso'!$F36)</f>
        <v xml:space="preserve">    </v>
      </c>
      <c r="W3" s="756" t="s">
        <v>196</v>
      </c>
      <c r="X3" s="757"/>
      <c r="Y3" s="757"/>
      <c r="Z3" s="757"/>
      <c r="AA3" s="757"/>
      <c r="AB3" s="757"/>
      <c r="AC3" s="757"/>
      <c r="AD3" s="757"/>
      <c r="AE3" s="757"/>
      <c r="AF3" s="757"/>
    </row>
    <row r="4" spans="2:33" x14ac:dyDescent="0.25">
      <c r="B4" s="161" t="s">
        <v>2</v>
      </c>
      <c r="C4" s="162"/>
      <c r="D4" s="162"/>
      <c r="E4" s="163"/>
      <c r="F4" s="164">
        <f>COUNTA(Indicadores!E21:E42)</f>
        <v>22</v>
      </c>
      <c r="G4" s="634"/>
      <c r="H4" s="577"/>
      <c r="I4" s="574"/>
      <c r="J4" s="577"/>
      <c r="K4" s="574"/>
      <c r="L4" s="577"/>
      <c r="M4" s="574"/>
      <c r="N4" s="577"/>
      <c r="O4" s="574"/>
      <c r="P4" s="577"/>
      <c r="Q4" s="574"/>
      <c r="R4" s="577"/>
      <c r="S4" s="574"/>
      <c r="T4" s="577"/>
      <c r="U4" s="574"/>
      <c r="V4" s="577"/>
      <c r="W4" s="150"/>
      <c r="AD4" s="150"/>
      <c r="AE4" s="150"/>
    </row>
    <row r="5" spans="2:33" ht="15.75" thickBot="1" x14ac:dyDescent="0.3">
      <c r="B5" s="161" t="s">
        <v>3</v>
      </c>
      <c r="C5" s="162"/>
      <c r="D5" s="162"/>
      <c r="E5" s="163"/>
      <c r="F5" s="164">
        <f>COUNTA(Indicadores!E44:E62)</f>
        <v>19</v>
      </c>
      <c r="G5" s="634"/>
      <c r="H5" s="577"/>
      <c r="I5" s="574"/>
      <c r="J5" s="577"/>
      <c r="K5" s="574"/>
      <c r="L5" s="577"/>
      <c r="M5" s="574"/>
      <c r="N5" s="577"/>
      <c r="O5" s="574"/>
      <c r="P5" s="577"/>
      <c r="Q5" s="574"/>
      <c r="R5" s="577"/>
      <c r="S5" s="574"/>
      <c r="T5" s="577"/>
      <c r="U5" s="574"/>
      <c r="V5" s="577"/>
      <c r="W5" s="150"/>
      <c r="X5" s="150"/>
      <c r="Y5" s="150"/>
      <c r="Z5" s="150"/>
      <c r="AB5" s="150"/>
      <c r="AC5" s="150"/>
      <c r="AD5" s="150"/>
      <c r="AE5" s="150"/>
    </row>
    <row r="6" spans="2:33" ht="15" customHeight="1" thickBot="1" x14ac:dyDescent="0.3">
      <c r="B6" s="303" t="s">
        <v>4</v>
      </c>
      <c r="C6" s="165"/>
      <c r="D6" s="165"/>
      <c r="E6" s="166"/>
      <c r="F6" s="167">
        <f>SUM(F3:F5)</f>
        <v>57</v>
      </c>
      <c r="G6" s="634"/>
      <c r="H6" s="577"/>
      <c r="I6" s="574"/>
      <c r="J6" s="577"/>
      <c r="K6" s="574"/>
      <c r="L6" s="577"/>
      <c r="M6" s="574"/>
      <c r="N6" s="577"/>
      <c r="O6" s="574"/>
      <c r="P6" s="577"/>
      <c r="Q6" s="574"/>
      <c r="R6" s="577"/>
      <c r="S6" s="574"/>
      <c r="T6" s="577"/>
      <c r="U6" s="574"/>
      <c r="V6" s="577"/>
      <c r="W6" s="168"/>
      <c r="X6" s="169"/>
      <c r="Y6" s="170"/>
      <c r="Z6" s="171"/>
      <c r="AB6" s="172"/>
      <c r="AC6" s="169"/>
      <c r="AD6" s="170"/>
      <c r="AE6" s="758" t="s">
        <v>13</v>
      </c>
      <c r="AF6" s="689" t="s">
        <v>41</v>
      </c>
    </row>
    <row r="7" spans="2:33" ht="16.5" customHeight="1" x14ac:dyDescent="0.25">
      <c r="B7" s="304" t="s">
        <v>5</v>
      </c>
      <c r="C7" s="305"/>
      <c r="D7" s="753" t="str">
        <f>CONCATENATE('Datos Curso'!C6,"  ",'Datos Curso'!D6)</f>
        <v>Segundo  Semestre</v>
      </c>
      <c r="E7" s="644"/>
      <c r="F7" s="645"/>
      <c r="G7" s="634"/>
      <c r="H7" s="577"/>
      <c r="I7" s="574"/>
      <c r="J7" s="577"/>
      <c r="K7" s="574"/>
      <c r="L7" s="577"/>
      <c r="M7" s="574"/>
      <c r="N7" s="577"/>
      <c r="O7" s="574"/>
      <c r="P7" s="577"/>
      <c r="Q7" s="574"/>
      <c r="R7" s="577"/>
      <c r="S7" s="574"/>
      <c r="T7" s="577"/>
      <c r="U7" s="574"/>
      <c r="V7" s="577"/>
      <c r="W7" s="754" t="s">
        <v>6</v>
      </c>
      <c r="X7" s="585" t="s">
        <v>7</v>
      </c>
      <c r="Y7" s="579" t="s">
        <v>8</v>
      </c>
      <c r="Z7" s="587" t="s">
        <v>9</v>
      </c>
      <c r="AB7" s="589" t="s">
        <v>10</v>
      </c>
      <c r="AC7" s="585" t="s">
        <v>11</v>
      </c>
      <c r="AD7" s="579" t="s">
        <v>12</v>
      </c>
      <c r="AE7" s="759"/>
      <c r="AF7" s="690"/>
    </row>
    <row r="8" spans="2:33" ht="16.5" customHeight="1" x14ac:dyDescent="0.25">
      <c r="B8" s="174" t="s">
        <v>14</v>
      </c>
      <c r="C8" s="306"/>
      <c r="D8" s="751" t="str">
        <f>CONCATENATE('Datos Curso'!C11,"  ",'Datos Curso'!E11)</f>
        <v>Medio Mayor  B</v>
      </c>
      <c r="E8" s="646"/>
      <c r="F8" s="647"/>
      <c r="G8" s="634"/>
      <c r="H8" s="577"/>
      <c r="I8" s="574"/>
      <c r="J8" s="577"/>
      <c r="K8" s="574"/>
      <c r="L8" s="577"/>
      <c r="M8" s="574"/>
      <c r="N8" s="577"/>
      <c r="O8" s="574"/>
      <c r="P8" s="577"/>
      <c r="Q8" s="574"/>
      <c r="R8" s="577"/>
      <c r="S8" s="574"/>
      <c r="T8" s="577"/>
      <c r="U8" s="574"/>
      <c r="V8" s="577"/>
      <c r="W8" s="754"/>
      <c r="X8" s="585"/>
      <c r="Y8" s="579"/>
      <c r="Z8" s="587"/>
      <c r="AB8" s="589"/>
      <c r="AC8" s="585"/>
      <c r="AD8" s="579"/>
      <c r="AE8" s="759"/>
      <c r="AF8" s="690"/>
    </row>
    <row r="9" spans="2:33" ht="16.5" customHeight="1" x14ac:dyDescent="0.25">
      <c r="B9" s="174" t="s">
        <v>15</v>
      </c>
      <c r="C9" s="306"/>
      <c r="D9" s="751" t="str">
        <f>CONCATENATE('Datos Curso'!C14,"  ",'Datos Curso'!D14,"  ",'Datos Curso'!E14)</f>
        <v>Cecilia  Muñoz  Oses</v>
      </c>
      <c r="E9" s="646"/>
      <c r="F9" s="647"/>
      <c r="G9" s="634"/>
      <c r="H9" s="577"/>
      <c r="I9" s="574"/>
      <c r="J9" s="577"/>
      <c r="K9" s="574"/>
      <c r="L9" s="577"/>
      <c r="M9" s="574"/>
      <c r="N9" s="577"/>
      <c r="O9" s="574"/>
      <c r="P9" s="577"/>
      <c r="Q9" s="574"/>
      <c r="R9" s="577"/>
      <c r="S9" s="574"/>
      <c r="T9" s="577"/>
      <c r="U9" s="574"/>
      <c r="V9" s="577"/>
      <c r="W9" s="754"/>
      <c r="X9" s="585"/>
      <c r="Y9" s="579"/>
      <c r="Z9" s="587"/>
      <c r="AB9" s="589"/>
      <c r="AC9" s="585"/>
      <c r="AD9" s="579"/>
      <c r="AE9" s="759"/>
      <c r="AF9" s="690"/>
    </row>
    <row r="10" spans="2:33" ht="16.5" customHeight="1" thickBot="1" x14ac:dyDescent="0.3">
      <c r="B10" s="174" t="s">
        <v>16</v>
      </c>
      <c r="C10" s="306"/>
      <c r="D10" s="752" t="str">
        <f>CONCATENATE('Datos Curso'!C16,"  ",'Datos Curso'!D16,"  ",'Datos Curso'!E16)</f>
        <v>Francisca  Araya  Muñoz</v>
      </c>
      <c r="E10" s="648"/>
      <c r="F10" s="647"/>
      <c r="G10" s="635"/>
      <c r="H10" s="578"/>
      <c r="I10" s="575"/>
      <c r="J10" s="578"/>
      <c r="K10" s="575"/>
      <c r="L10" s="578"/>
      <c r="M10" s="575"/>
      <c r="N10" s="578"/>
      <c r="O10" s="575"/>
      <c r="P10" s="578"/>
      <c r="Q10" s="575"/>
      <c r="R10" s="578"/>
      <c r="S10" s="575"/>
      <c r="T10" s="578"/>
      <c r="U10" s="575"/>
      <c r="V10" s="578"/>
      <c r="W10" s="755"/>
      <c r="X10" s="586"/>
      <c r="Y10" s="580"/>
      <c r="Z10" s="588"/>
      <c r="AB10" s="590"/>
      <c r="AC10" s="586"/>
      <c r="AD10" s="580"/>
      <c r="AE10" s="760"/>
      <c r="AF10" s="691"/>
    </row>
    <row r="11" spans="2:33" ht="15.75" thickBot="1" x14ac:dyDescent="0.3">
      <c r="B11" s="338" t="s">
        <v>17</v>
      </c>
      <c r="C11" s="636" t="s">
        <v>18</v>
      </c>
      <c r="D11" s="637"/>
      <c r="E11" s="414" t="s">
        <v>19</v>
      </c>
      <c r="F11" s="175" t="s">
        <v>20</v>
      </c>
      <c r="G11" s="176"/>
      <c r="H11" s="176"/>
      <c r="I11" s="176"/>
      <c r="J11" s="176"/>
      <c r="K11" s="176"/>
      <c r="L11" s="176"/>
      <c r="M11" s="176"/>
      <c r="N11" s="176"/>
      <c r="O11" s="176"/>
      <c r="P11" s="176"/>
      <c r="Q11" s="176"/>
      <c r="R11" s="176"/>
      <c r="S11" s="176"/>
      <c r="T11" s="176"/>
      <c r="U11" s="176"/>
      <c r="V11" s="176"/>
      <c r="W11" s="177"/>
      <c r="X11" s="177"/>
      <c r="Y11" s="177"/>
      <c r="Z11" s="177"/>
      <c r="AB11" s="177"/>
      <c r="AC11" s="177"/>
      <c r="AD11" s="177"/>
      <c r="AE11" s="177"/>
    </row>
    <row r="12" spans="2:33" ht="15.75" thickBot="1" x14ac:dyDescent="0.3">
      <c r="B12" s="683" t="str">
        <f>Indicadores!B4</f>
        <v>Formación personal y social</v>
      </c>
      <c r="C12" s="638" t="str">
        <f>Indicadores!C4</f>
        <v>Autonomía, Identidad y Convivencia</v>
      </c>
      <c r="D12" s="639"/>
      <c r="E12" s="686" t="str">
        <f>Indicadores!D4</f>
        <v>Motricidad, Cuidado de sí mismo e Independencia</v>
      </c>
      <c r="F12" s="307" t="str">
        <f>Indicadores!E4</f>
        <v>Corre alternando velocidades. (Rápido-lento)</v>
      </c>
      <c r="G12" s="341">
        <v>1</v>
      </c>
      <c r="H12" s="342">
        <v>1</v>
      </c>
      <c r="I12" s="342">
        <v>1</v>
      </c>
      <c r="J12" s="342">
        <v>1</v>
      </c>
      <c r="K12" s="864">
        <v>1</v>
      </c>
      <c r="L12" s="864">
        <v>1</v>
      </c>
      <c r="M12" s="864">
        <v>1</v>
      </c>
      <c r="N12" s="864">
        <v>1</v>
      </c>
      <c r="O12" s="864">
        <v>1</v>
      </c>
      <c r="P12" s="864"/>
      <c r="Q12" s="864"/>
      <c r="R12" s="864"/>
      <c r="S12" s="864"/>
      <c r="T12" s="864"/>
      <c r="U12" s="864"/>
      <c r="V12" s="865"/>
      <c r="W12" s="178">
        <f>COUNTIF($G12:$V12,"=3")</f>
        <v>0</v>
      </c>
      <c r="X12" s="179">
        <f>COUNTIF($G12:$V12,"=2")</f>
        <v>0</v>
      </c>
      <c r="Y12" s="180">
        <f>COUNTIF($G12:$V12,"=1")</f>
        <v>9</v>
      </c>
      <c r="Z12" s="181">
        <f>COUNTIF($G12:$V12,"=0")</f>
        <v>0</v>
      </c>
      <c r="AA12" s="182"/>
      <c r="AB12" s="183">
        <f>IF(ISERROR(COUNTIF($G12:$V12,"=3")/(16-COUNTBLANK('Datos Curso'!$C$21:$C$36))), "",(COUNTIF($G12:$V12,"=3")/(16-COUNTBLANK('Datos Curso'!$C$21:$C$36))))</f>
        <v>0</v>
      </c>
      <c r="AC12" s="184">
        <f>IF(ISERROR(COUNTIF($G12:$V12,"=2")/(16-COUNTBLANK('Datos Curso'!$C$21:$C$36))), "",(COUNTIF($G12:$V12,"=2")/(16-COUNTBLANK('Datos Curso'!$C$21:$C$36))))</f>
        <v>0</v>
      </c>
      <c r="AD12" s="185">
        <f>IF(ISERROR(COUNTIF($G12:$V12,"=1")/(16-COUNTBLANK('Datos Curso'!$C$21:$C$36))), "",(COUNTIF($G12:$V12,"=1")/(16-COUNTBLANK('Datos Curso'!$C$21:$C$36))))</f>
        <v>1</v>
      </c>
      <c r="AE12" s="358">
        <f>IF(ISERROR(COUNTIF($G12:$V12,"=0")/(16-COUNTBLANK('Datos Curso'!$C$21:$C$36))), "",(COUNTIF($G12:$V12,"=0")/(16-COUNTBLANK('Datos Curso'!$C$21:$C$36))))</f>
        <v>0</v>
      </c>
      <c r="AF12" s="365">
        <f>SUM(AB12:AE12)</f>
        <v>1</v>
      </c>
    </row>
    <row r="13" spans="2:33" ht="15.75" thickBot="1" x14ac:dyDescent="0.3">
      <c r="B13" s="684"/>
      <c r="C13" s="640"/>
      <c r="D13" s="641"/>
      <c r="E13" s="631"/>
      <c r="F13" s="307" t="str">
        <f>Indicadores!E5</f>
        <v>Nombra al menos 5 partes de su cuerpo.</v>
      </c>
      <c r="G13" s="343">
        <v>2</v>
      </c>
      <c r="H13" s="344">
        <v>2</v>
      </c>
      <c r="I13" s="344">
        <v>2</v>
      </c>
      <c r="J13" s="344">
        <v>2</v>
      </c>
      <c r="K13" s="867">
        <v>2</v>
      </c>
      <c r="L13" s="867">
        <v>2</v>
      </c>
      <c r="M13" s="867">
        <v>2</v>
      </c>
      <c r="N13" s="867">
        <v>2</v>
      </c>
      <c r="O13" s="867">
        <v>2</v>
      </c>
      <c r="P13" s="867"/>
      <c r="Q13" s="867"/>
      <c r="R13" s="867"/>
      <c r="S13" s="867"/>
      <c r="T13" s="867"/>
      <c r="U13" s="867"/>
      <c r="V13" s="868"/>
      <c r="W13" s="186">
        <f t="shared" ref="W13:W57" si="0">COUNTIF($G13:$V13,"=3")</f>
        <v>0</v>
      </c>
      <c r="X13" s="187">
        <f t="shared" ref="X13:X57" si="1">COUNTIF($G13:$V13,"=2")</f>
        <v>9</v>
      </c>
      <c r="Y13" s="188">
        <f t="shared" ref="Y13:Y57" si="2">COUNTIF($G13:$V13,"=1")</f>
        <v>0</v>
      </c>
      <c r="Z13" s="189">
        <f t="shared" ref="Z13:Z57" si="3">COUNTIF($G13:$V13,"=0")</f>
        <v>0</v>
      </c>
      <c r="AA13" s="182"/>
      <c r="AB13" s="190">
        <f>IF(ISERROR(COUNTIF($G13:$V13,"=3")/(16-COUNTBLANK('Datos Curso'!$C$21:$C$36))), "",(COUNTIF($G13:$V13,"=3")/(16-COUNTBLANK('Datos Curso'!$C$21:$C$36))))</f>
        <v>0</v>
      </c>
      <c r="AC13" s="191">
        <f>IF(ISERROR(COUNTIF($G13:$V13,"=2")/(16-COUNTBLANK('Datos Curso'!$C$21:$C$36))), "",(COUNTIF($G13:$V13,"=2")/(16-COUNTBLANK('Datos Curso'!$C$21:$C$36))))</f>
        <v>1</v>
      </c>
      <c r="AD13" s="192">
        <f>IF(ISERROR(COUNTIF($G13:$V13,"=1")/(16-COUNTBLANK('Datos Curso'!$C$21:$C$36))), "",(COUNTIF($G13:$V13,"=1")/(16-COUNTBLANK('Datos Curso'!$C$21:$C$36))))</f>
        <v>0</v>
      </c>
      <c r="AE13" s="359">
        <f>IF(ISERROR(COUNTIF($G13:$V13,"=0")/(16-COUNTBLANK('Datos Curso'!$C$21:$C$36))), "",(COUNTIF($G13:$V13,"=0")/(16-COUNTBLANK('Datos Curso'!$C$21:$C$36))))</f>
        <v>0</v>
      </c>
      <c r="AF13" s="366">
        <f>SUM(AB13:AE13)</f>
        <v>1</v>
      </c>
      <c r="AG13" s="182"/>
    </row>
    <row r="14" spans="2:33" ht="26.25" thickBot="1" x14ac:dyDescent="0.3">
      <c r="B14" s="684"/>
      <c r="C14" s="640"/>
      <c r="D14" s="641"/>
      <c r="E14" s="631"/>
      <c r="F14" s="307" t="str">
        <f>Indicadores!E6</f>
        <v xml:space="preserve">Demuestra coordinación motriz fina al recortar figuras de líneas rectas en papel. </v>
      </c>
      <c r="G14" s="345">
        <v>1</v>
      </c>
      <c r="H14" s="346">
        <v>2</v>
      </c>
      <c r="I14" s="346">
        <v>3</v>
      </c>
      <c r="J14" s="346">
        <v>2</v>
      </c>
      <c r="K14" s="870">
        <v>3</v>
      </c>
      <c r="L14" s="870">
        <v>2</v>
      </c>
      <c r="M14" s="870">
        <v>3</v>
      </c>
      <c r="N14" s="870">
        <v>2</v>
      </c>
      <c r="O14" s="870">
        <v>3</v>
      </c>
      <c r="P14" s="870"/>
      <c r="Q14" s="870"/>
      <c r="R14" s="870"/>
      <c r="S14" s="870"/>
      <c r="T14" s="870"/>
      <c r="U14" s="870"/>
      <c r="V14" s="871"/>
      <c r="W14" s="193">
        <f t="shared" si="0"/>
        <v>4</v>
      </c>
      <c r="X14" s="187">
        <f t="shared" si="1"/>
        <v>4</v>
      </c>
      <c r="Y14" s="188">
        <f t="shared" si="2"/>
        <v>1</v>
      </c>
      <c r="Z14" s="189">
        <f t="shared" si="3"/>
        <v>0</v>
      </c>
      <c r="AA14" s="182"/>
      <c r="AB14" s="190">
        <f>IF(ISERROR(COUNTIF($G14:$V14,"=3")/(16-COUNTBLANK('Datos Curso'!$C$21:$C$36))), "",(COUNTIF($G14:$V14,"=3")/(16-COUNTBLANK('Datos Curso'!$C$21:$C$36))))</f>
        <v>0.44444444444444442</v>
      </c>
      <c r="AC14" s="191">
        <f>IF(ISERROR(COUNTIF($G14:$V14,"=2")/(16-COUNTBLANK('Datos Curso'!$C$21:$C$36))), "",(COUNTIF($G14:$V14,"=2")/(16-COUNTBLANK('Datos Curso'!$C$21:$C$36))))</f>
        <v>0.44444444444444442</v>
      </c>
      <c r="AD14" s="192">
        <f>IF(ISERROR(COUNTIF($G14:$V14,"=1")/(16-COUNTBLANK('Datos Curso'!$C$21:$C$36))), "",(COUNTIF($G14:$V14,"=1")/(16-COUNTBLANK('Datos Curso'!$C$21:$C$36))))</f>
        <v>0.1111111111111111</v>
      </c>
      <c r="AE14" s="359">
        <f>IF(ISERROR(COUNTIF($G14:$V14,"=0")/(16-COUNTBLANK('Datos Curso'!$C$21:$C$36))), "",(COUNTIF($G14:$V14,"=0")/(16-COUNTBLANK('Datos Curso'!$C$21:$C$36))))</f>
        <v>0</v>
      </c>
      <c r="AF14" s="366">
        <f t="shared" ref="AF14:AF70" si="4">SUM(AB14:AE14)</f>
        <v>1</v>
      </c>
    </row>
    <row r="15" spans="2:33" ht="15.75" thickBot="1" x14ac:dyDescent="0.3">
      <c r="B15" s="684"/>
      <c r="C15" s="640"/>
      <c r="D15" s="641"/>
      <c r="E15" s="631"/>
      <c r="F15" s="307" t="str">
        <f>Indicadores!E7</f>
        <v>Practica hábitos de higiene en forma autónoma</v>
      </c>
      <c r="G15" s="345">
        <v>1</v>
      </c>
      <c r="H15" s="346">
        <v>1</v>
      </c>
      <c r="I15" s="346">
        <v>1</v>
      </c>
      <c r="J15" s="346">
        <v>1</v>
      </c>
      <c r="K15" s="870">
        <v>1</v>
      </c>
      <c r="L15" s="870">
        <v>1</v>
      </c>
      <c r="M15" s="870">
        <v>1</v>
      </c>
      <c r="N15" s="870">
        <v>1</v>
      </c>
      <c r="O15" s="870">
        <v>1</v>
      </c>
      <c r="P15" s="870"/>
      <c r="Q15" s="870"/>
      <c r="R15" s="870"/>
      <c r="S15" s="870"/>
      <c r="T15" s="870"/>
      <c r="U15" s="870"/>
      <c r="V15" s="871"/>
      <c r="W15" s="194">
        <f t="shared" si="0"/>
        <v>0</v>
      </c>
      <c r="X15" s="187">
        <f t="shared" si="1"/>
        <v>0</v>
      </c>
      <c r="Y15" s="188">
        <f t="shared" si="2"/>
        <v>9</v>
      </c>
      <c r="Z15" s="189">
        <f t="shared" si="3"/>
        <v>0</v>
      </c>
      <c r="AA15" s="182"/>
      <c r="AB15" s="190">
        <f>IF(ISERROR(COUNTIF($G15:$V15,"=3")/(16-COUNTBLANK('Datos Curso'!$C$21:$C$36))), "",(COUNTIF($G15:$V15,"=3")/(16-COUNTBLANK('Datos Curso'!$C$21:$C$36))))</f>
        <v>0</v>
      </c>
      <c r="AC15" s="191">
        <f>IF(ISERROR(COUNTIF($G15:$V15,"=2")/(16-COUNTBLANK('Datos Curso'!$C$21:$C$36))), "",(COUNTIF($G15:$V15,"=2")/(16-COUNTBLANK('Datos Curso'!$C$21:$C$36))))</f>
        <v>0</v>
      </c>
      <c r="AD15" s="192">
        <f>IF(ISERROR(COUNTIF($G15:$V15,"=1")/(16-COUNTBLANK('Datos Curso'!$C$21:$C$36))), "",(COUNTIF($G15:$V15,"=1")/(16-COUNTBLANK('Datos Curso'!$C$21:$C$36))))</f>
        <v>1</v>
      </c>
      <c r="AE15" s="359">
        <f>IF(ISERROR(COUNTIF($G15:$V15,"=0")/(16-COUNTBLANK('Datos Curso'!$C$21:$C$36))), "",(COUNTIF($G15:$V15,"=0")/(16-COUNTBLANK('Datos Curso'!$C$21:$C$36))))</f>
        <v>0</v>
      </c>
      <c r="AF15" s="366">
        <f t="shared" si="4"/>
        <v>1</v>
      </c>
    </row>
    <row r="16" spans="2:33" ht="26.25" thickBot="1" x14ac:dyDescent="0.3">
      <c r="B16" s="684"/>
      <c r="C16" s="640"/>
      <c r="D16" s="641"/>
      <c r="E16" s="631"/>
      <c r="F16" s="307" t="str">
        <f>Indicadores!E8</f>
        <v>Señala algunos elementos o situaciones riesgosas de su vida cotidiana.</v>
      </c>
      <c r="G16" s="343">
        <v>1</v>
      </c>
      <c r="H16" s="344">
        <v>3</v>
      </c>
      <c r="I16" s="344">
        <v>2</v>
      </c>
      <c r="J16" s="344">
        <v>3</v>
      </c>
      <c r="K16" s="867">
        <v>2</v>
      </c>
      <c r="L16" s="867">
        <v>2</v>
      </c>
      <c r="M16" s="867">
        <v>2</v>
      </c>
      <c r="N16" s="867">
        <v>2</v>
      </c>
      <c r="O16" s="867">
        <v>2</v>
      </c>
      <c r="P16" s="867"/>
      <c r="Q16" s="867"/>
      <c r="R16" s="867"/>
      <c r="S16" s="867"/>
      <c r="T16" s="867"/>
      <c r="U16" s="867"/>
      <c r="V16" s="868"/>
      <c r="W16" s="194">
        <f t="shared" si="0"/>
        <v>2</v>
      </c>
      <c r="X16" s="187">
        <f t="shared" si="1"/>
        <v>6</v>
      </c>
      <c r="Y16" s="188">
        <f t="shared" si="2"/>
        <v>1</v>
      </c>
      <c r="Z16" s="189">
        <f t="shared" si="3"/>
        <v>0</v>
      </c>
      <c r="AA16" s="182"/>
      <c r="AB16" s="190">
        <f>IF(ISERROR(COUNTIF($G16:$V16,"=3")/(16-COUNTBLANK('Datos Curso'!$C$21:$C$36))), "",(COUNTIF($G16:$V16,"=3")/(16-COUNTBLANK('Datos Curso'!$C$21:$C$36))))</f>
        <v>0.22222222222222221</v>
      </c>
      <c r="AC16" s="191">
        <f>IF(ISERROR(COUNTIF($G16:$V16,"=2")/(16-COUNTBLANK('Datos Curso'!$C$21:$C$36))), "",(COUNTIF($G16:$V16,"=2")/(16-COUNTBLANK('Datos Curso'!$C$21:$C$36))))</f>
        <v>0.66666666666666663</v>
      </c>
      <c r="AD16" s="192">
        <f>IF(ISERROR(COUNTIF($G16:$V16,"=1")/(16-COUNTBLANK('Datos Curso'!$C$21:$C$36))), "",(COUNTIF($G16:$V16,"=1")/(16-COUNTBLANK('Datos Curso'!$C$21:$C$36))))</f>
        <v>0.1111111111111111</v>
      </c>
      <c r="AE16" s="359">
        <f>IF(ISERROR(COUNTIF($G16:$V16,"=0")/(16-COUNTBLANK('Datos Curso'!$C$21:$C$36))), "",(COUNTIF($G16:$V16,"=0")/(16-COUNTBLANK('Datos Curso'!$C$21:$C$36))))</f>
        <v>0</v>
      </c>
      <c r="AF16" s="366">
        <f t="shared" si="4"/>
        <v>1</v>
      </c>
    </row>
    <row r="17" spans="1:32" ht="15.75" thickBot="1" x14ac:dyDescent="0.3">
      <c r="B17" s="684"/>
      <c r="C17" s="640"/>
      <c r="D17" s="641"/>
      <c r="E17" s="631"/>
      <c r="F17" s="307" t="str">
        <f>Indicadores!E9</f>
        <v>Solicita ayuda para realizar un trabajo.</v>
      </c>
      <c r="G17" s="343">
        <v>1</v>
      </c>
      <c r="H17" s="344">
        <v>3</v>
      </c>
      <c r="I17" s="344">
        <v>3</v>
      </c>
      <c r="J17" s="344">
        <v>3</v>
      </c>
      <c r="K17" s="867">
        <v>3</v>
      </c>
      <c r="L17" s="867">
        <v>3</v>
      </c>
      <c r="M17" s="867">
        <v>3</v>
      </c>
      <c r="N17" s="867">
        <v>3</v>
      </c>
      <c r="O17" s="867">
        <v>3</v>
      </c>
      <c r="P17" s="867"/>
      <c r="Q17" s="867"/>
      <c r="R17" s="867"/>
      <c r="S17" s="867"/>
      <c r="T17" s="867"/>
      <c r="U17" s="867"/>
      <c r="V17" s="868"/>
      <c r="W17" s="194">
        <f t="shared" si="0"/>
        <v>8</v>
      </c>
      <c r="X17" s="187">
        <f t="shared" si="1"/>
        <v>0</v>
      </c>
      <c r="Y17" s="188">
        <f t="shared" si="2"/>
        <v>1</v>
      </c>
      <c r="Z17" s="189">
        <f t="shared" si="3"/>
        <v>0</v>
      </c>
      <c r="AA17" s="182"/>
      <c r="AB17" s="190">
        <f>IF(ISERROR(COUNTIF($G17:$V17,"=3")/(16-COUNTBLANK('Datos Curso'!$C$21:$C$36))), "",(COUNTIF($G17:$V17,"=3")/(16-COUNTBLANK('Datos Curso'!$C$21:$C$36))))</f>
        <v>0.88888888888888884</v>
      </c>
      <c r="AC17" s="191">
        <f>IF(ISERROR(COUNTIF($G17:$V17,"=2")/(16-COUNTBLANK('Datos Curso'!$C$21:$C$36))), "",(COUNTIF($G17:$V17,"=2")/(16-COUNTBLANK('Datos Curso'!$C$21:$C$36))))</f>
        <v>0</v>
      </c>
      <c r="AD17" s="192">
        <f>IF(ISERROR(COUNTIF($G17:$V17,"=1")/(16-COUNTBLANK('Datos Curso'!$C$21:$C$36))), "",(COUNTIF($G17:$V17,"=1")/(16-COUNTBLANK('Datos Curso'!$C$21:$C$36))))</f>
        <v>0.1111111111111111</v>
      </c>
      <c r="AE17" s="359">
        <f>IF(ISERROR(COUNTIF($G17:$V17,"=0")/(16-COUNTBLANK('Datos Curso'!$C$21:$C$36))), "",(COUNTIF($G17:$V17,"=0")/(16-COUNTBLANK('Datos Curso'!$C$21:$C$36))))</f>
        <v>0</v>
      </c>
      <c r="AF17" s="366">
        <f t="shared" si="4"/>
        <v>1</v>
      </c>
    </row>
    <row r="18" spans="1:32" ht="15.75" thickBot="1" x14ac:dyDescent="0.3">
      <c r="B18" s="684"/>
      <c r="C18" s="640"/>
      <c r="D18" s="641"/>
      <c r="E18" s="631"/>
      <c r="F18" s="307" t="str">
        <f>Indicadores!E10</f>
        <v>Participa en situaciones o actividades nuevas</v>
      </c>
      <c r="G18" s="347">
        <v>2</v>
      </c>
      <c r="H18" s="348">
        <v>2</v>
      </c>
      <c r="I18" s="348">
        <v>2</v>
      </c>
      <c r="J18" s="348">
        <v>2</v>
      </c>
      <c r="K18" s="873">
        <v>2</v>
      </c>
      <c r="L18" s="873">
        <v>2</v>
      </c>
      <c r="M18" s="873">
        <v>2</v>
      </c>
      <c r="N18" s="873">
        <v>2</v>
      </c>
      <c r="O18" s="873">
        <v>2</v>
      </c>
      <c r="P18" s="873"/>
      <c r="Q18" s="873"/>
      <c r="R18" s="873"/>
      <c r="S18" s="873"/>
      <c r="T18" s="873"/>
      <c r="U18" s="873"/>
      <c r="V18" s="874"/>
      <c r="W18" s="195">
        <f t="shared" si="0"/>
        <v>0</v>
      </c>
      <c r="X18" s="196">
        <f t="shared" si="1"/>
        <v>9</v>
      </c>
      <c r="Y18" s="197">
        <f t="shared" si="2"/>
        <v>0</v>
      </c>
      <c r="Z18" s="198">
        <f t="shared" si="3"/>
        <v>0</v>
      </c>
      <c r="AA18" s="182"/>
      <c r="AB18" s="199">
        <f>IF(ISERROR(COUNTIF($G18:$V18,"=3")/(16-COUNTBLANK('Datos Curso'!$C$21:$C$36))), "",(COUNTIF($G18:$V18,"=3")/(16-COUNTBLANK('Datos Curso'!$C$21:$C$36))))</f>
        <v>0</v>
      </c>
      <c r="AC18" s="200">
        <f>IF(ISERROR(COUNTIF($G18:$V18,"=2")/(16-COUNTBLANK('Datos Curso'!$C$21:$C$36))), "",(COUNTIF($G18:$V18,"=2")/(16-COUNTBLANK('Datos Curso'!$C$21:$C$36))))</f>
        <v>1</v>
      </c>
      <c r="AD18" s="201">
        <f>IF(ISERROR(COUNTIF($G18:$V18,"=1")/(16-COUNTBLANK('Datos Curso'!$C$21:$C$36))), "",(COUNTIF($G18:$V18,"=1")/(16-COUNTBLANK('Datos Curso'!$C$21:$C$36))))</f>
        <v>0</v>
      </c>
      <c r="AE18" s="360">
        <f>IF(ISERROR(COUNTIF($G18:$V18,"=0")/(16-COUNTBLANK('Datos Curso'!$C$21:$C$36))), "",(COUNTIF($G18:$V18,"=0")/(16-COUNTBLANK('Datos Curso'!$C$21:$C$36))))</f>
        <v>0</v>
      </c>
      <c r="AF18" s="367">
        <f t="shared" si="4"/>
        <v>1</v>
      </c>
    </row>
    <row r="19" spans="1:32" ht="26.25" thickBot="1" x14ac:dyDescent="0.3">
      <c r="B19" s="684"/>
      <c r="C19" s="640"/>
      <c r="D19" s="641"/>
      <c r="E19" s="627" t="str">
        <f>Indicadores!D11</f>
        <v>Reconocimiento y aprecio de sí mismo, Reconocimiento y expresión de sentimientos</v>
      </c>
      <c r="F19" s="307" t="str">
        <f>Indicadores!E11</f>
        <v>Nombra al menos 3 de sus características físicas cuando se le pregunta.</v>
      </c>
      <c r="G19" s="343">
        <v>3</v>
      </c>
      <c r="H19" s="344">
        <v>3</v>
      </c>
      <c r="I19" s="344">
        <v>3</v>
      </c>
      <c r="J19" s="344">
        <v>3</v>
      </c>
      <c r="K19" s="867">
        <v>3</v>
      </c>
      <c r="L19" s="867">
        <v>3</v>
      </c>
      <c r="M19" s="867">
        <v>3</v>
      </c>
      <c r="N19" s="867">
        <v>3</v>
      </c>
      <c r="O19" s="867">
        <v>3</v>
      </c>
      <c r="P19" s="867"/>
      <c r="Q19" s="867"/>
      <c r="R19" s="867"/>
      <c r="S19" s="867"/>
      <c r="T19" s="867"/>
      <c r="U19" s="867"/>
      <c r="V19" s="868"/>
      <c r="W19" s="194">
        <f t="shared" si="0"/>
        <v>9</v>
      </c>
      <c r="X19" s="187">
        <f t="shared" si="1"/>
        <v>0</v>
      </c>
      <c r="Y19" s="188">
        <f t="shared" si="2"/>
        <v>0</v>
      </c>
      <c r="Z19" s="189">
        <f t="shared" si="3"/>
        <v>0</v>
      </c>
      <c r="AA19" s="182"/>
      <c r="AB19" s="183">
        <f>IF(ISERROR(COUNTIF($G19:$V19,"=3")/(16-COUNTBLANK('Datos Curso'!$C$21:$C$36))), "",(COUNTIF($G19:$V19,"=3")/(16-COUNTBLANK('Datos Curso'!$C$21:$C$36))))</f>
        <v>1</v>
      </c>
      <c r="AC19" s="184">
        <f>IF(ISERROR(COUNTIF($G19:$V19,"=2")/(16-COUNTBLANK('Datos Curso'!$C$21:$C$36))), "",(COUNTIF($G19:$V19,"=2")/(16-COUNTBLANK('Datos Curso'!$C$21:$C$36))))</f>
        <v>0</v>
      </c>
      <c r="AD19" s="185">
        <f>IF(ISERROR(COUNTIF($G19:$V19,"=1")/(16-COUNTBLANK('Datos Curso'!$C$21:$C$36))), "",(COUNTIF($G19:$V19,"=1")/(16-COUNTBLANK('Datos Curso'!$C$21:$C$36))))</f>
        <v>0</v>
      </c>
      <c r="AE19" s="358">
        <f>IF(ISERROR(COUNTIF($G19:$V19,"=0")/(16-COUNTBLANK('Datos Curso'!$C$21:$C$36))), "",(COUNTIF($G19:$V19,"=0")/(16-COUNTBLANK('Datos Curso'!$C$21:$C$36))))</f>
        <v>0</v>
      </c>
      <c r="AF19" s="365">
        <f t="shared" si="4"/>
        <v>1</v>
      </c>
    </row>
    <row r="20" spans="1:32" ht="15.75" thickBot="1" x14ac:dyDescent="0.3">
      <c r="B20" s="684"/>
      <c r="C20" s="640"/>
      <c r="D20" s="641"/>
      <c r="E20" s="628"/>
      <c r="F20" s="307" t="str">
        <f>Indicadores!E12</f>
        <v xml:space="preserve">Identifica su sexo y el opuesto. </v>
      </c>
      <c r="G20" s="345">
        <v>1</v>
      </c>
      <c r="H20" s="346">
        <v>1</v>
      </c>
      <c r="I20" s="346">
        <v>1</v>
      </c>
      <c r="J20" s="346">
        <v>1</v>
      </c>
      <c r="K20" s="870">
        <v>1</v>
      </c>
      <c r="L20" s="870">
        <v>1</v>
      </c>
      <c r="M20" s="870">
        <v>1</v>
      </c>
      <c r="N20" s="870">
        <v>1</v>
      </c>
      <c r="O20" s="870">
        <v>1</v>
      </c>
      <c r="P20" s="870"/>
      <c r="Q20" s="870"/>
      <c r="R20" s="870"/>
      <c r="S20" s="870"/>
      <c r="T20" s="870"/>
      <c r="U20" s="870"/>
      <c r="V20" s="871"/>
      <c r="W20" s="194">
        <f t="shared" si="0"/>
        <v>0</v>
      </c>
      <c r="X20" s="187">
        <f t="shared" si="1"/>
        <v>0</v>
      </c>
      <c r="Y20" s="188">
        <f t="shared" si="2"/>
        <v>9</v>
      </c>
      <c r="Z20" s="189">
        <f t="shared" si="3"/>
        <v>0</v>
      </c>
      <c r="AA20" s="182"/>
      <c r="AB20" s="190">
        <f>IF(ISERROR(COUNTIF($G20:$V20,"=3")/(16-COUNTBLANK('Datos Curso'!$C$21:$C$36))), "",(COUNTIF($G20:$V20,"=3")/(16-COUNTBLANK('Datos Curso'!$C$21:$C$36))))</f>
        <v>0</v>
      </c>
      <c r="AC20" s="191">
        <f>IF(ISERROR(COUNTIF($G20:$V20,"=2")/(16-COUNTBLANK('Datos Curso'!$C$21:$C$36))), "",(COUNTIF($G20:$V20,"=2")/(16-COUNTBLANK('Datos Curso'!$C$21:$C$36))))</f>
        <v>0</v>
      </c>
      <c r="AD20" s="192">
        <f>IF(ISERROR(COUNTIF($G20:$V20,"=1")/(16-COUNTBLANK('Datos Curso'!$C$21:$C$36))), "",(COUNTIF($G20:$V20,"=1")/(16-COUNTBLANK('Datos Curso'!$C$21:$C$36))))</f>
        <v>1</v>
      </c>
      <c r="AE20" s="359">
        <f>IF(ISERROR(COUNTIF($G20:$V20,"=0")/(16-COUNTBLANK('Datos Curso'!$C$21:$C$36))), "",(COUNTIF($G20:$V20,"=0")/(16-COUNTBLANK('Datos Curso'!$C$21:$C$36))))</f>
        <v>0</v>
      </c>
      <c r="AF20" s="366">
        <f t="shared" si="4"/>
        <v>1</v>
      </c>
    </row>
    <row r="21" spans="1:32" ht="26.25" thickBot="1" x14ac:dyDescent="0.3">
      <c r="B21" s="684"/>
      <c r="C21" s="640"/>
      <c r="D21" s="641"/>
      <c r="E21" s="628"/>
      <c r="F21" s="307" t="str">
        <f>Indicadores!E13</f>
        <v>Comenta cuando le resulta bien una actividad o juego.</v>
      </c>
      <c r="G21" s="345">
        <v>1</v>
      </c>
      <c r="H21" s="346">
        <v>2</v>
      </c>
      <c r="I21" s="346">
        <v>2</v>
      </c>
      <c r="J21" s="346">
        <v>2</v>
      </c>
      <c r="K21" s="870">
        <v>2</v>
      </c>
      <c r="L21" s="870">
        <v>2</v>
      </c>
      <c r="M21" s="870">
        <v>2</v>
      </c>
      <c r="N21" s="870">
        <v>2</v>
      </c>
      <c r="O21" s="870">
        <v>2</v>
      </c>
      <c r="P21" s="870"/>
      <c r="Q21" s="870"/>
      <c r="R21" s="870"/>
      <c r="S21" s="870"/>
      <c r="T21" s="870"/>
      <c r="U21" s="870"/>
      <c r="V21" s="871"/>
      <c r="W21" s="194">
        <f t="shared" si="0"/>
        <v>0</v>
      </c>
      <c r="X21" s="187">
        <f t="shared" si="1"/>
        <v>8</v>
      </c>
      <c r="Y21" s="188">
        <f t="shared" si="2"/>
        <v>1</v>
      </c>
      <c r="Z21" s="189">
        <f t="shared" si="3"/>
        <v>0</v>
      </c>
      <c r="AA21" s="182"/>
      <c r="AB21" s="190">
        <f>IF(ISERROR(COUNTIF($G21:$V21,"=3")/(16-COUNTBLANK('Datos Curso'!$C$21:$C$36))), "",(COUNTIF($G21:$V21,"=3")/(16-COUNTBLANK('Datos Curso'!$C$21:$C$36))))</f>
        <v>0</v>
      </c>
      <c r="AC21" s="191">
        <f>IF(ISERROR(COUNTIF($G21:$V21,"=2")/(16-COUNTBLANK('Datos Curso'!$C$21:$C$36))), "",(COUNTIF($G21:$V21,"=2")/(16-COUNTBLANK('Datos Curso'!$C$21:$C$36))))</f>
        <v>0.88888888888888884</v>
      </c>
      <c r="AD21" s="192">
        <f>IF(ISERROR(COUNTIF($G21:$V21,"=1")/(16-COUNTBLANK('Datos Curso'!$C$21:$C$36))), "",(COUNTIF($G21:$V21,"=1")/(16-COUNTBLANK('Datos Curso'!$C$21:$C$36))))</f>
        <v>0.1111111111111111</v>
      </c>
      <c r="AE21" s="359">
        <f>IF(ISERROR(COUNTIF($G21:$V21,"=0")/(16-COUNTBLANK('Datos Curso'!$C$21:$C$36))), "",(COUNTIF($G21:$V21,"=0")/(16-COUNTBLANK('Datos Curso'!$C$21:$C$36))))</f>
        <v>0</v>
      </c>
      <c r="AF21" s="366">
        <f t="shared" si="4"/>
        <v>1</v>
      </c>
    </row>
    <row r="22" spans="1:32" ht="26.25" thickBot="1" x14ac:dyDescent="0.3">
      <c r="B22" s="684"/>
      <c r="C22" s="640"/>
      <c r="D22" s="641"/>
      <c r="E22" s="628"/>
      <c r="F22" s="307" t="str">
        <f>Indicadores!E14</f>
        <v>Menciona si está alegre, triste o enojado, cuando se le pregunta.</v>
      </c>
      <c r="G22" s="349">
        <v>3</v>
      </c>
      <c r="H22" s="350">
        <v>3</v>
      </c>
      <c r="I22" s="350">
        <v>3</v>
      </c>
      <c r="J22" s="350">
        <v>3</v>
      </c>
      <c r="K22" s="876">
        <v>3</v>
      </c>
      <c r="L22" s="876">
        <v>3</v>
      </c>
      <c r="M22" s="876">
        <v>3</v>
      </c>
      <c r="N22" s="876">
        <v>3</v>
      </c>
      <c r="O22" s="876">
        <v>3</v>
      </c>
      <c r="P22" s="876"/>
      <c r="Q22" s="876"/>
      <c r="R22" s="876"/>
      <c r="S22" s="876"/>
      <c r="T22" s="876"/>
      <c r="U22" s="876"/>
      <c r="V22" s="877"/>
      <c r="W22" s="194">
        <f t="shared" si="0"/>
        <v>9</v>
      </c>
      <c r="X22" s="187">
        <f t="shared" si="1"/>
        <v>0</v>
      </c>
      <c r="Y22" s="188">
        <f t="shared" si="2"/>
        <v>0</v>
      </c>
      <c r="Z22" s="189">
        <f t="shared" si="3"/>
        <v>0</v>
      </c>
      <c r="AA22" s="182"/>
      <c r="AB22" s="190">
        <f>IF(ISERROR(COUNTIF($G22:$V22,"=3")/(16-COUNTBLANK('Datos Curso'!$C$21:$C$36))), "",(COUNTIF($G22:$V22,"=3")/(16-COUNTBLANK('Datos Curso'!$C$21:$C$36))))</f>
        <v>1</v>
      </c>
      <c r="AC22" s="191">
        <f>IF(ISERROR(COUNTIF($G22:$V22,"=2")/(16-COUNTBLANK('Datos Curso'!$C$21:$C$36))), "",(COUNTIF($G22:$V22,"=2")/(16-COUNTBLANK('Datos Curso'!$C$21:$C$36))))</f>
        <v>0</v>
      </c>
      <c r="AD22" s="192">
        <f>IF(ISERROR(COUNTIF($G22:$V22,"=1")/(16-COUNTBLANK('Datos Curso'!$C$21:$C$36))), "",(COUNTIF($G22:$V22,"=1")/(16-COUNTBLANK('Datos Curso'!$C$21:$C$36))))</f>
        <v>0</v>
      </c>
      <c r="AE22" s="359">
        <f>IF(ISERROR(COUNTIF($G22:$V22,"=0")/(16-COUNTBLANK('Datos Curso'!$C$21:$C$36))), "",(COUNTIF($G22:$V22,"=0")/(16-COUNTBLANK('Datos Curso'!$C$21:$C$36))))</f>
        <v>0</v>
      </c>
      <c r="AF22" s="366">
        <f t="shared" si="4"/>
        <v>1</v>
      </c>
    </row>
    <row r="23" spans="1:32" ht="26.25" thickBot="1" x14ac:dyDescent="0.3">
      <c r="B23" s="684"/>
      <c r="C23" s="640"/>
      <c r="D23" s="641"/>
      <c r="E23" s="629"/>
      <c r="F23" s="307" t="str">
        <f>Indicadores!E15</f>
        <v>Señala expresiones de alegría, enojo, tristeza o miedo, en relatos ilustraciones.</v>
      </c>
      <c r="G23" s="349">
        <v>3</v>
      </c>
      <c r="H23" s="350">
        <v>3</v>
      </c>
      <c r="I23" s="350">
        <v>3</v>
      </c>
      <c r="J23" s="350">
        <v>3</v>
      </c>
      <c r="K23" s="876">
        <v>3</v>
      </c>
      <c r="L23" s="876">
        <v>3</v>
      </c>
      <c r="M23" s="876">
        <v>3</v>
      </c>
      <c r="N23" s="876">
        <v>3</v>
      </c>
      <c r="O23" s="876">
        <v>3</v>
      </c>
      <c r="P23" s="876"/>
      <c r="Q23" s="876"/>
      <c r="R23" s="876"/>
      <c r="S23" s="876"/>
      <c r="T23" s="876"/>
      <c r="U23" s="876"/>
      <c r="V23" s="877"/>
      <c r="W23" s="205">
        <f t="shared" si="0"/>
        <v>9</v>
      </c>
      <c r="X23" s="206">
        <f t="shared" si="1"/>
        <v>0</v>
      </c>
      <c r="Y23" s="207">
        <f t="shared" si="2"/>
        <v>0</v>
      </c>
      <c r="Z23" s="208">
        <f t="shared" si="3"/>
        <v>0</v>
      </c>
      <c r="AA23" s="182"/>
      <c r="AB23" s="199">
        <f>IF(ISERROR(COUNTIF($G23:$V23,"=3")/(16-COUNTBLANK('Datos Curso'!$C$21:$C$36))), "",(COUNTIF($G23:$V23,"=3")/(16-COUNTBLANK('Datos Curso'!$C$21:$C$36))))</f>
        <v>1</v>
      </c>
      <c r="AC23" s="200">
        <f>IF(ISERROR(COUNTIF($G23:$V23,"=2")/(16-COUNTBLANK('Datos Curso'!$C$21:$C$36))), "",(COUNTIF($G23:$V23,"=2")/(16-COUNTBLANK('Datos Curso'!$C$21:$C$36))))</f>
        <v>0</v>
      </c>
      <c r="AD23" s="201">
        <f>IF(ISERROR(COUNTIF($G23:$V23,"=1")/(16-COUNTBLANK('Datos Curso'!$C$21:$C$36))), "",(COUNTIF($G23:$V23,"=1")/(16-COUNTBLANK('Datos Curso'!$C$21:$C$36))))</f>
        <v>0</v>
      </c>
      <c r="AE23" s="360">
        <f>IF(ISERROR(COUNTIF($G23:$V23,"=0")/(16-COUNTBLANK('Datos Curso'!$C$21:$C$36))), "",(COUNTIF($G23:$V23,"=0")/(16-COUNTBLANK('Datos Curso'!$C$21:$C$36))))</f>
        <v>0</v>
      </c>
      <c r="AF23" s="367">
        <f t="shared" si="4"/>
        <v>1</v>
      </c>
    </row>
    <row r="24" spans="1:32" ht="26.25" thickBot="1" x14ac:dyDescent="0.3">
      <c r="B24" s="684"/>
      <c r="C24" s="640"/>
      <c r="D24" s="641"/>
      <c r="E24" s="630" t="str">
        <f>Indicadores!D16</f>
        <v>Interacción social, Formación Valórica</v>
      </c>
      <c r="F24" s="307" t="str">
        <f>Indicadores!E16</f>
        <v xml:space="preserve">Participa con otros niños y niñas en juegos grupales respetando algunas reglas sencillas </v>
      </c>
      <c r="G24" s="351">
        <v>1</v>
      </c>
      <c r="H24" s="394">
        <v>3</v>
      </c>
      <c r="I24" s="394">
        <v>3</v>
      </c>
      <c r="J24" s="394">
        <v>3</v>
      </c>
      <c r="K24" s="864">
        <v>3</v>
      </c>
      <c r="L24" s="864">
        <v>3</v>
      </c>
      <c r="M24" s="864">
        <v>3</v>
      </c>
      <c r="N24" s="864">
        <v>3</v>
      </c>
      <c r="O24" s="864">
        <v>3</v>
      </c>
      <c r="P24" s="864"/>
      <c r="Q24" s="864"/>
      <c r="R24" s="864"/>
      <c r="S24" s="864"/>
      <c r="T24" s="864"/>
      <c r="U24" s="864"/>
      <c r="V24" s="865"/>
      <c r="W24" s="209">
        <f t="shared" si="0"/>
        <v>8</v>
      </c>
      <c r="X24" s="179">
        <f t="shared" si="1"/>
        <v>0</v>
      </c>
      <c r="Y24" s="180">
        <f t="shared" si="2"/>
        <v>1</v>
      </c>
      <c r="Z24" s="181">
        <f t="shared" si="3"/>
        <v>0</v>
      </c>
      <c r="AA24" s="182"/>
      <c r="AB24" s="202">
        <f>IF(ISERROR(COUNTIF($G24:$V24,"=3")/(16-COUNTBLANK('Datos Curso'!$C$21:$C$36))), "",(COUNTIF($G24:$V24,"=3")/(16-COUNTBLANK('Datos Curso'!$C$21:$C$36))))</f>
        <v>0.88888888888888884</v>
      </c>
      <c r="AC24" s="203">
        <f>IF(ISERROR(COUNTIF($G24:$V24,"=2")/(16-COUNTBLANK('Datos Curso'!$C$21:$C$36))), "",(COUNTIF($G24:$V24,"=2")/(16-COUNTBLANK('Datos Curso'!$C$21:$C$36))))</f>
        <v>0</v>
      </c>
      <c r="AD24" s="204">
        <f>IF(ISERROR(COUNTIF($G24:$V24,"=1")/(16-COUNTBLANK('Datos Curso'!$C$21:$C$36))), "",(COUNTIF($G24:$V24,"=1")/(16-COUNTBLANK('Datos Curso'!$C$21:$C$36))))</f>
        <v>0.1111111111111111</v>
      </c>
      <c r="AE24" s="361">
        <f>IF(ISERROR(COUNTIF($G24:$V24,"=0")/(16-COUNTBLANK('Datos Curso'!$C$21:$C$36))), "",(COUNTIF($G24:$V24,"=0")/(16-COUNTBLANK('Datos Curso'!$C$21:$C$36))))</f>
        <v>0</v>
      </c>
      <c r="AF24" s="368">
        <f t="shared" si="4"/>
        <v>1</v>
      </c>
    </row>
    <row r="25" spans="1:32" ht="26.25" thickBot="1" x14ac:dyDescent="0.3">
      <c r="B25" s="684"/>
      <c r="C25" s="640"/>
      <c r="D25" s="641"/>
      <c r="E25" s="631"/>
      <c r="F25" s="307" t="str">
        <f>Indicadores!E17</f>
        <v>Representa en sus juegos actividades sociales y  cotidianas que realiza con su familia.</v>
      </c>
      <c r="G25" s="352">
        <v>1</v>
      </c>
      <c r="H25" s="395">
        <v>3</v>
      </c>
      <c r="I25" s="395">
        <v>1</v>
      </c>
      <c r="J25" s="395">
        <v>1</v>
      </c>
      <c r="K25" s="870">
        <v>1</v>
      </c>
      <c r="L25" s="870">
        <v>1</v>
      </c>
      <c r="M25" s="870">
        <v>1</v>
      </c>
      <c r="N25" s="870">
        <v>1</v>
      </c>
      <c r="O25" s="870">
        <v>1</v>
      </c>
      <c r="P25" s="870"/>
      <c r="Q25" s="870"/>
      <c r="R25" s="870"/>
      <c r="S25" s="870"/>
      <c r="T25" s="870"/>
      <c r="U25" s="870"/>
      <c r="V25" s="871"/>
      <c r="W25" s="194">
        <f t="shared" si="0"/>
        <v>1</v>
      </c>
      <c r="X25" s="187">
        <f t="shared" si="1"/>
        <v>0</v>
      </c>
      <c r="Y25" s="188">
        <f t="shared" si="2"/>
        <v>8</v>
      </c>
      <c r="Z25" s="189">
        <f t="shared" si="3"/>
        <v>0</v>
      </c>
      <c r="AA25" s="182"/>
      <c r="AB25" s="190">
        <f>IF(ISERROR(COUNTIF($G25:$V25,"=3")/(16-COUNTBLANK('Datos Curso'!$C$21:$C$36))), "",(COUNTIF($G25:$V25,"=3")/(16-COUNTBLANK('Datos Curso'!$C$21:$C$36))))</f>
        <v>0.1111111111111111</v>
      </c>
      <c r="AC25" s="191">
        <f>IF(ISERROR(COUNTIF($G25:$V25,"=2")/(16-COUNTBLANK('Datos Curso'!$C$21:$C$36))), "",(COUNTIF($G25:$V25,"=2")/(16-COUNTBLANK('Datos Curso'!$C$21:$C$36))))</f>
        <v>0</v>
      </c>
      <c r="AD25" s="192">
        <f>IF(ISERROR(COUNTIF($G25:$V25,"=1")/(16-COUNTBLANK('Datos Curso'!$C$21:$C$36))), "",(COUNTIF($G25:$V25,"=1")/(16-COUNTBLANK('Datos Curso'!$C$21:$C$36))))</f>
        <v>0.88888888888888884</v>
      </c>
      <c r="AE25" s="359">
        <f>IF(ISERROR(COUNTIF($G25:$V25,"=0")/(16-COUNTBLANK('Datos Curso'!$C$21:$C$36))), "",(COUNTIF($G25:$V25,"=0")/(16-COUNTBLANK('Datos Curso'!$C$21:$C$36))))</f>
        <v>0</v>
      </c>
      <c r="AF25" s="366">
        <f t="shared" si="4"/>
        <v>1</v>
      </c>
    </row>
    <row r="26" spans="1:32" ht="26.25" thickBot="1" x14ac:dyDescent="0.3">
      <c r="B26" s="684"/>
      <c r="C26" s="640"/>
      <c r="D26" s="641"/>
      <c r="E26" s="631"/>
      <c r="F26" s="307" t="str">
        <f>Indicadores!E18</f>
        <v>Menciona algunas normas grupales cuando se le pregunta</v>
      </c>
      <c r="G26" s="352">
        <v>1</v>
      </c>
      <c r="H26" s="395">
        <v>1</v>
      </c>
      <c r="I26" s="395">
        <v>1</v>
      </c>
      <c r="J26" s="395">
        <v>1</v>
      </c>
      <c r="K26" s="870">
        <v>1</v>
      </c>
      <c r="L26" s="870">
        <v>1</v>
      </c>
      <c r="M26" s="870">
        <v>1</v>
      </c>
      <c r="N26" s="870">
        <v>1</v>
      </c>
      <c r="O26" s="870">
        <v>1</v>
      </c>
      <c r="P26" s="870"/>
      <c r="Q26" s="870"/>
      <c r="R26" s="870"/>
      <c r="S26" s="870"/>
      <c r="T26" s="870"/>
      <c r="U26" s="870"/>
      <c r="V26" s="871"/>
      <c r="W26" s="194">
        <f t="shared" si="0"/>
        <v>0</v>
      </c>
      <c r="X26" s="187">
        <f t="shared" si="1"/>
        <v>0</v>
      </c>
      <c r="Y26" s="188">
        <f t="shared" si="2"/>
        <v>9</v>
      </c>
      <c r="Z26" s="189">
        <f t="shared" si="3"/>
        <v>0</v>
      </c>
      <c r="AA26" s="182"/>
      <c r="AB26" s="190">
        <f>IF(ISERROR(COUNTIF($G26:$V26,"=3")/(16-COUNTBLANK('Datos Curso'!$C$21:$C$36))), "",(COUNTIF($G26:$V26,"=3")/(16-COUNTBLANK('Datos Curso'!$C$21:$C$36))))</f>
        <v>0</v>
      </c>
      <c r="AC26" s="191">
        <f>IF(ISERROR(COUNTIF($G26:$V26,"=2")/(16-COUNTBLANK('Datos Curso'!$C$21:$C$36))), "",(COUNTIF($G26:$V26,"=2")/(16-COUNTBLANK('Datos Curso'!$C$21:$C$36))))</f>
        <v>0</v>
      </c>
      <c r="AD26" s="192">
        <f>IF(ISERROR(COUNTIF($G26:$V26,"=1")/(16-COUNTBLANK('Datos Curso'!$C$21:$C$36))), "",(COUNTIF($G26:$V26,"=1")/(16-COUNTBLANK('Datos Curso'!$C$21:$C$36))))</f>
        <v>1</v>
      </c>
      <c r="AE26" s="359">
        <f>IF(ISERROR(COUNTIF($G26:$V26,"=0")/(16-COUNTBLANK('Datos Curso'!$C$21:$C$36))), "",(COUNTIF($G26:$V26,"=0")/(16-COUNTBLANK('Datos Curso'!$C$21:$C$36))))</f>
        <v>0</v>
      </c>
      <c r="AF26" s="366">
        <f t="shared" si="4"/>
        <v>1</v>
      </c>
    </row>
    <row r="27" spans="1:32" ht="26.25" thickBot="1" x14ac:dyDescent="0.3">
      <c r="B27" s="685"/>
      <c r="C27" s="642"/>
      <c r="D27" s="643"/>
      <c r="E27" s="632"/>
      <c r="F27" s="308" t="str">
        <f>Indicadores!E19</f>
        <v>Identifica algunos aspectos  culturales de su país como color de piel, dialecto, vestimenta, bailes</v>
      </c>
      <c r="G27" s="353">
        <v>2</v>
      </c>
      <c r="H27" s="396">
        <v>2</v>
      </c>
      <c r="I27" s="396">
        <v>2</v>
      </c>
      <c r="J27" s="396">
        <v>2</v>
      </c>
      <c r="K27" s="873">
        <v>2</v>
      </c>
      <c r="L27" s="873">
        <v>2</v>
      </c>
      <c r="M27" s="873">
        <v>2</v>
      </c>
      <c r="N27" s="873">
        <v>2</v>
      </c>
      <c r="O27" s="873">
        <v>2</v>
      </c>
      <c r="P27" s="873"/>
      <c r="Q27" s="873"/>
      <c r="R27" s="873"/>
      <c r="S27" s="873"/>
      <c r="T27" s="873"/>
      <c r="U27" s="873"/>
      <c r="V27" s="874"/>
      <c r="W27" s="195">
        <f t="shared" si="0"/>
        <v>0</v>
      </c>
      <c r="X27" s="196">
        <f t="shared" si="1"/>
        <v>9</v>
      </c>
      <c r="Y27" s="197">
        <f t="shared" si="2"/>
        <v>0</v>
      </c>
      <c r="Z27" s="198">
        <f t="shared" si="3"/>
        <v>0</v>
      </c>
      <c r="AA27" s="182"/>
      <c r="AB27" s="199">
        <f>IF(ISERROR(COUNTIF($G27:$V27,"=3")/(16-COUNTBLANK('Datos Curso'!$C$21:$C$36))), "",(COUNTIF($G27:$V27,"=3")/(16-COUNTBLANK('Datos Curso'!$C$21:$C$36))))</f>
        <v>0</v>
      </c>
      <c r="AC27" s="200">
        <f>IF(ISERROR(COUNTIF($G27:$V27,"=2")/(16-COUNTBLANK('Datos Curso'!$C$21:$C$36))), "",(COUNTIF($G27:$V27,"=2")/(16-COUNTBLANK('Datos Curso'!$C$21:$C$36))))</f>
        <v>1</v>
      </c>
      <c r="AD27" s="201">
        <f>IF(ISERROR(COUNTIF($G27:$V27,"=1")/(16-COUNTBLANK('Datos Curso'!$C$21:$C$36))), "",(COUNTIF($G27:$V27,"=1")/(16-COUNTBLANK('Datos Curso'!$C$21:$C$36))))</f>
        <v>0</v>
      </c>
      <c r="AE27" s="360">
        <f>IF(ISERROR(COUNTIF($G27:$V27,"=0")/(16-COUNTBLANK('Datos Curso'!$C$21:$C$36))), "",(COUNTIF($G27:$V27,"=0")/(16-COUNTBLANK('Datos Curso'!$C$21:$C$36))))</f>
        <v>0</v>
      </c>
      <c r="AF27" s="367">
        <f t="shared" si="4"/>
        <v>1</v>
      </c>
    </row>
    <row r="28" spans="1:32" ht="13.5" customHeight="1" thickBot="1" x14ac:dyDescent="0.3">
      <c r="A28" s="182"/>
      <c r="B28" s="210"/>
      <c r="C28" s="210"/>
      <c r="D28" s="210"/>
      <c r="E28" s="211"/>
      <c r="F28" s="212"/>
      <c r="G28" s="397"/>
      <c r="H28" s="397"/>
      <c r="I28" s="397"/>
      <c r="J28" s="397"/>
      <c r="K28" s="878"/>
      <c r="L28" s="878"/>
      <c r="M28" s="878"/>
      <c r="N28" s="878"/>
      <c r="O28" s="878"/>
      <c r="P28" s="878"/>
      <c r="Q28" s="878"/>
      <c r="R28" s="878"/>
      <c r="S28" s="878"/>
      <c r="T28" s="878"/>
      <c r="U28" s="878"/>
      <c r="V28" s="879"/>
      <c r="W28" s="213"/>
      <c r="X28" s="213"/>
      <c r="Y28" s="213"/>
      <c r="Z28" s="213"/>
      <c r="AA28" s="214"/>
      <c r="AB28" s="215"/>
      <c r="AC28" s="215"/>
      <c r="AD28" s="215"/>
      <c r="AE28" s="215"/>
      <c r="AF28" s="369"/>
    </row>
    <row r="29" spans="1:32" ht="25.5" x14ac:dyDescent="0.25">
      <c r="B29" s="612" t="str">
        <f>Indicadores!B21</f>
        <v>Comunicación</v>
      </c>
      <c r="C29" s="668" t="str">
        <f>Indicadores!C21</f>
        <v>Lenguaje verbal</v>
      </c>
      <c r="D29" s="669"/>
      <c r="E29" s="658" t="str">
        <f>Indicadores!D21</f>
        <v>Comunicación oral e Iniciación a la lectura</v>
      </c>
      <c r="F29" s="309" t="str">
        <f>Indicadores!E21</f>
        <v>Se expresa oralmente con oraciones simples (sustantivo, verbo y adjetivo).</v>
      </c>
      <c r="G29" s="341">
        <v>3</v>
      </c>
      <c r="H29" s="342">
        <v>3</v>
      </c>
      <c r="I29" s="342">
        <v>3</v>
      </c>
      <c r="J29" s="342">
        <v>3</v>
      </c>
      <c r="K29" s="864">
        <v>3</v>
      </c>
      <c r="L29" s="864">
        <v>3</v>
      </c>
      <c r="M29" s="864">
        <v>3</v>
      </c>
      <c r="N29" s="864">
        <v>2</v>
      </c>
      <c r="O29" s="864">
        <v>3</v>
      </c>
      <c r="P29" s="864"/>
      <c r="Q29" s="864"/>
      <c r="R29" s="864"/>
      <c r="S29" s="864"/>
      <c r="T29" s="864"/>
      <c r="U29" s="864"/>
      <c r="V29" s="880"/>
      <c r="W29" s="178">
        <f t="shared" si="0"/>
        <v>8</v>
      </c>
      <c r="X29" s="179">
        <f t="shared" si="1"/>
        <v>1</v>
      </c>
      <c r="Y29" s="216">
        <f t="shared" si="2"/>
        <v>0</v>
      </c>
      <c r="Z29" s="181">
        <f t="shared" si="3"/>
        <v>0</v>
      </c>
      <c r="AB29" s="183">
        <f>IF(ISERROR(COUNTIF($G29:$V29,"=3")/(16-COUNTBLANK('Datos Curso'!$C$21:$C$36))), "",(COUNTIF($G29:$V29,"=3")/(16-COUNTBLANK('Datos Curso'!$C$21:$C$36))))</f>
        <v>0.88888888888888884</v>
      </c>
      <c r="AC29" s="184">
        <f>IF(ISERROR(COUNTIF($G29:$V29,"=2")/(16-COUNTBLANK('Datos Curso'!$C$21:$C$36))), "",(COUNTIF($G29:$V29,"=2")/(16-COUNTBLANK('Datos Curso'!$C$21:$C$36))))</f>
        <v>0.1111111111111111</v>
      </c>
      <c r="AD29" s="185">
        <f>IF(ISERROR(COUNTIF($G29:$V29,"=1")/(16-COUNTBLANK('Datos Curso'!$C$21:$C$36))), "",(COUNTIF($G29:$V29,"=1")/(16-COUNTBLANK('Datos Curso'!$C$21:$C$36))))</f>
        <v>0</v>
      </c>
      <c r="AE29" s="363">
        <f>IF(ISERROR(COUNTIF($G29:$V29,"=0")/(16-COUNTBLANK('Datos Curso'!$C$21:$C$36))), "",(COUNTIF($G29:$V29,"=0")/(16-COUNTBLANK('Datos Curso'!$C$21:$C$36))))</f>
        <v>0</v>
      </c>
      <c r="AF29" s="365">
        <f t="shared" si="4"/>
        <v>1</v>
      </c>
    </row>
    <row r="30" spans="1:32" ht="25.5" x14ac:dyDescent="0.25">
      <c r="B30" s="613"/>
      <c r="C30" s="670"/>
      <c r="D30" s="671"/>
      <c r="E30" s="659"/>
      <c r="F30" s="310" t="str">
        <f>Indicadores!E22</f>
        <v>Responde preguntas simples respecto de objetos o personas.</v>
      </c>
      <c r="G30" s="345">
        <v>3</v>
      </c>
      <c r="H30" s="346">
        <v>3</v>
      </c>
      <c r="I30" s="346">
        <v>3</v>
      </c>
      <c r="J30" s="346">
        <v>2</v>
      </c>
      <c r="K30" s="870">
        <v>3</v>
      </c>
      <c r="L30" s="870">
        <v>3</v>
      </c>
      <c r="M30" s="870">
        <v>3</v>
      </c>
      <c r="N30" s="870">
        <v>3</v>
      </c>
      <c r="O30" s="870">
        <v>2</v>
      </c>
      <c r="P30" s="870"/>
      <c r="Q30" s="870"/>
      <c r="R30" s="870"/>
      <c r="S30" s="870"/>
      <c r="T30" s="870"/>
      <c r="U30" s="870"/>
      <c r="V30" s="881"/>
      <c r="W30" s="186">
        <f t="shared" si="0"/>
        <v>7</v>
      </c>
      <c r="X30" s="217">
        <f t="shared" si="1"/>
        <v>2</v>
      </c>
      <c r="Y30" s="218">
        <f t="shared" si="2"/>
        <v>0</v>
      </c>
      <c r="Z30" s="219">
        <f t="shared" si="3"/>
        <v>0</v>
      </c>
      <c r="AB30" s="190">
        <f>IF(ISERROR(COUNTIF($G30:$V30,"=3")/(16-COUNTBLANK('Datos Curso'!$C$21:$C$36))), "",(COUNTIF($G30:$V30,"=3")/(16-COUNTBLANK('Datos Curso'!$C$21:$C$36))))</f>
        <v>0.77777777777777779</v>
      </c>
      <c r="AC30" s="191">
        <f>IF(ISERROR(COUNTIF($G30:$V30,"=2")/(16-COUNTBLANK('Datos Curso'!$C$21:$C$36))), "",(COUNTIF($G30:$V30,"=2")/(16-COUNTBLANK('Datos Curso'!$C$21:$C$36))))</f>
        <v>0.22222222222222221</v>
      </c>
      <c r="AD30" s="192">
        <f>IF(ISERROR(COUNTIF($G30:$V30,"=1")/(16-COUNTBLANK('Datos Curso'!$C$21:$C$36))), "",(COUNTIF($G30:$V30,"=1")/(16-COUNTBLANK('Datos Curso'!$C$21:$C$36))))</f>
        <v>0</v>
      </c>
      <c r="AE30" s="362">
        <f>IF(ISERROR(COUNTIF($G30:$V30,"=0")/(16-COUNTBLANK('Datos Curso'!$C$21:$C$36))), "",(COUNTIF($G30:$V30,"=0")/(16-COUNTBLANK('Datos Curso'!$C$21:$C$36))))</f>
        <v>0</v>
      </c>
      <c r="AF30" s="366">
        <f t="shared" si="4"/>
        <v>1</v>
      </c>
    </row>
    <row r="31" spans="1:32" ht="25.5" x14ac:dyDescent="0.25">
      <c r="B31" s="613"/>
      <c r="C31" s="670"/>
      <c r="D31" s="671"/>
      <c r="E31" s="659"/>
      <c r="F31" s="310" t="str">
        <f>Indicadores!E23</f>
        <v>Comenta lo que le gustó o no nombrando elementos de un mensaje.</v>
      </c>
      <c r="G31" s="345">
        <v>3</v>
      </c>
      <c r="H31" s="346">
        <v>3</v>
      </c>
      <c r="I31" s="346">
        <v>2</v>
      </c>
      <c r="J31" s="346">
        <v>3</v>
      </c>
      <c r="K31" s="870">
        <v>3</v>
      </c>
      <c r="L31" s="870">
        <v>3</v>
      </c>
      <c r="M31" s="870">
        <v>2</v>
      </c>
      <c r="N31" s="870">
        <v>3</v>
      </c>
      <c r="O31" s="870">
        <v>3</v>
      </c>
      <c r="P31" s="870"/>
      <c r="Q31" s="870"/>
      <c r="R31" s="870"/>
      <c r="S31" s="870"/>
      <c r="T31" s="870"/>
      <c r="U31" s="870"/>
      <c r="V31" s="881"/>
      <c r="W31" s="186">
        <f t="shared" si="0"/>
        <v>7</v>
      </c>
      <c r="X31" s="217">
        <f t="shared" si="1"/>
        <v>2</v>
      </c>
      <c r="Y31" s="218">
        <f t="shared" si="2"/>
        <v>0</v>
      </c>
      <c r="Z31" s="219">
        <f t="shared" si="3"/>
        <v>0</v>
      </c>
      <c r="AB31" s="190">
        <f>IF(ISERROR(COUNTIF($G31:$V31,"=3")/(16-COUNTBLANK('Datos Curso'!$C$21:$C$36))), "",(COUNTIF($G31:$V31,"=3")/(16-COUNTBLANK('Datos Curso'!$C$21:$C$36))))</f>
        <v>0.77777777777777779</v>
      </c>
      <c r="AC31" s="191">
        <f>IF(ISERROR(COUNTIF($G31:$V31,"=2")/(16-COUNTBLANK('Datos Curso'!$C$21:$C$36))), "",(COUNTIF($G31:$V31,"=2")/(16-COUNTBLANK('Datos Curso'!$C$21:$C$36))))</f>
        <v>0.22222222222222221</v>
      </c>
      <c r="AD31" s="192">
        <f>IF(ISERROR(COUNTIF($G31:$V31,"=1")/(16-COUNTBLANK('Datos Curso'!$C$21:$C$36))), "",(COUNTIF($G31:$V31,"=1")/(16-COUNTBLANK('Datos Curso'!$C$21:$C$36))))</f>
        <v>0</v>
      </c>
      <c r="AE31" s="362">
        <f>IF(ISERROR(COUNTIF($G31:$V31,"=0")/(16-COUNTBLANK('Datos Curso'!$C$21:$C$36))), "",(COUNTIF($G31:$V31,"=0")/(16-COUNTBLANK('Datos Curso'!$C$21:$C$36))))</f>
        <v>0</v>
      </c>
      <c r="AF31" s="366">
        <f t="shared" si="4"/>
        <v>1</v>
      </c>
    </row>
    <row r="32" spans="1:32" ht="25.5" x14ac:dyDescent="0.25">
      <c r="B32" s="613"/>
      <c r="C32" s="670"/>
      <c r="D32" s="671"/>
      <c r="E32" s="659"/>
      <c r="F32" s="310" t="str">
        <f>Indicadores!E24</f>
        <v>Formula preguntas referidas a un mensaje, con mediación del adulto.</v>
      </c>
      <c r="G32" s="345">
        <v>3</v>
      </c>
      <c r="H32" s="346">
        <v>3</v>
      </c>
      <c r="I32" s="346">
        <v>3</v>
      </c>
      <c r="J32" s="346">
        <v>3</v>
      </c>
      <c r="K32" s="870">
        <v>3</v>
      </c>
      <c r="L32" s="870">
        <v>3</v>
      </c>
      <c r="M32" s="870">
        <v>3</v>
      </c>
      <c r="N32" s="870">
        <v>3</v>
      </c>
      <c r="O32" s="870">
        <v>3</v>
      </c>
      <c r="P32" s="870"/>
      <c r="Q32" s="870"/>
      <c r="R32" s="870"/>
      <c r="S32" s="870"/>
      <c r="T32" s="870"/>
      <c r="U32" s="870"/>
      <c r="V32" s="881"/>
      <c r="W32" s="186">
        <f t="shared" si="0"/>
        <v>9</v>
      </c>
      <c r="X32" s="217">
        <f t="shared" si="1"/>
        <v>0</v>
      </c>
      <c r="Y32" s="218">
        <f t="shared" si="2"/>
        <v>0</v>
      </c>
      <c r="Z32" s="219">
        <f t="shared" si="3"/>
        <v>0</v>
      </c>
      <c r="AB32" s="190">
        <f>IF(ISERROR(COUNTIF($G32:$V32,"=3")/(16-COUNTBLANK('Datos Curso'!$C$21:$C$36))), "",(COUNTIF($G32:$V32,"=3")/(16-COUNTBLANK('Datos Curso'!$C$21:$C$36))))</f>
        <v>1</v>
      </c>
      <c r="AC32" s="191">
        <f>IF(ISERROR(COUNTIF($G32:$V32,"=2")/(16-COUNTBLANK('Datos Curso'!$C$21:$C$36))), "",(COUNTIF($G32:$V32,"=2")/(16-COUNTBLANK('Datos Curso'!$C$21:$C$36))))</f>
        <v>0</v>
      </c>
      <c r="AD32" s="192">
        <f>IF(ISERROR(COUNTIF($G32:$V32,"=1")/(16-COUNTBLANK('Datos Curso'!$C$21:$C$36))), "",(COUNTIF($G32:$V32,"=1")/(16-COUNTBLANK('Datos Curso'!$C$21:$C$36))))</f>
        <v>0</v>
      </c>
      <c r="AE32" s="362">
        <f>IF(ISERROR(COUNTIF($G32:$V32,"=0")/(16-COUNTBLANK('Datos Curso'!$C$21:$C$36))), "",(COUNTIF($G32:$V32,"=0")/(16-COUNTBLANK('Datos Curso'!$C$21:$C$36))))</f>
        <v>0</v>
      </c>
      <c r="AF32" s="366">
        <f t="shared" si="4"/>
        <v>1</v>
      </c>
    </row>
    <row r="33" spans="2:32" ht="25.5" x14ac:dyDescent="0.25">
      <c r="B33" s="613"/>
      <c r="C33" s="670"/>
      <c r="D33" s="671"/>
      <c r="E33" s="659"/>
      <c r="F33" s="311" t="str">
        <f>Indicadores!E25</f>
        <v>Describe experiencias personales o a partir de imágenes con mediación del adulto.</v>
      </c>
      <c r="G33" s="345">
        <v>3</v>
      </c>
      <c r="H33" s="346">
        <v>3</v>
      </c>
      <c r="I33" s="346">
        <v>3</v>
      </c>
      <c r="J33" s="346">
        <v>3</v>
      </c>
      <c r="K33" s="870">
        <v>3</v>
      </c>
      <c r="L33" s="870">
        <v>3</v>
      </c>
      <c r="M33" s="870">
        <v>3</v>
      </c>
      <c r="N33" s="870">
        <v>2</v>
      </c>
      <c r="O33" s="870">
        <v>3</v>
      </c>
      <c r="P33" s="870"/>
      <c r="Q33" s="870"/>
      <c r="R33" s="870"/>
      <c r="S33" s="870"/>
      <c r="T33" s="870"/>
      <c r="U33" s="870"/>
      <c r="V33" s="881"/>
      <c r="W33" s="186">
        <f t="shared" si="0"/>
        <v>8</v>
      </c>
      <c r="X33" s="217">
        <f t="shared" si="1"/>
        <v>1</v>
      </c>
      <c r="Y33" s="218">
        <f t="shared" si="2"/>
        <v>0</v>
      </c>
      <c r="Z33" s="219">
        <f t="shared" si="3"/>
        <v>0</v>
      </c>
      <c r="AB33" s="190">
        <f>IF(ISERROR(COUNTIF($G33:$V33,"=3")/(16-COUNTBLANK('Datos Curso'!$C$21:$C$36))), "",(COUNTIF($G33:$V33,"=3")/(16-COUNTBLANK('Datos Curso'!$C$21:$C$36))))</f>
        <v>0.88888888888888884</v>
      </c>
      <c r="AC33" s="191">
        <f>IF(ISERROR(COUNTIF($G33:$V33,"=2")/(16-COUNTBLANK('Datos Curso'!$C$21:$C$36))), "",(COUNTIF($G33:$V33,"=2")/(16-COUNTBLANK('Datos Curso'!$C$21:$C$36))))</f>
        <v>0.1111111111111111</v>
      </c>
      <c r="AD33" s="192">
        <f>IF(ISERROR(COUNTIF($G33:$V33,"=1")/(16-COUNTBLANK('Datos Curso'!$C$21:$C$36))), "",(COUNTIF($G33:$V33,"=1")/(16-COUNTBLANK('Datos Curso'!$C$21:$C$36))))</f>
        <v>0</v>
      </c>
      <c r="AE33" s="362">
        <f>IF(ISERROR(COUNTIF($G33:$V33,"=0")/(16-COUNTBLANK('Datos Curso'!$C$21:$C$36))), "",(COUNTIF($G33:$V33,"=0")/(16-COUNTBLANK('Datos Curso'!$C$21:$C$36))))</f>
        <v>0</v>
      </c>
      <c r="AF33" s="366">
        <f t="shared" si="4"/>
        <v>1</v>
      </c>
    </row>
    <row r="34" spans="2:32" x14ac:dyDescent="0.25">
      <c r="B34" s="613"/>
      <c r="C34" s="670"/>
      <c r="D34" s="671"/>
      <c r="E34" s="659"/>
      <c r="F34" s="310" t="str">
        <f>Indicadores!E26</f>
        <v>Separa las sílabas de una palabra</v>
      </c>
      <c r="G34" s="345">
        <v>3</v>
      </c>
      <c r="H34" s="346">
        <v>2</v>
      </c>
      <c r="I34" s="346">
        <v>2</v>
      </c>
      <c r="J34" s="346">
        <v>3</v>
      </c>
      <c r="K34" s="870">
        <v>3</v>
      </c>
      <c r="L34" s="870">
        <v>3</v>
      </c>
      <c r="M34" s="870">
        <v>3</v>
      </c>
      <c r="N34" s="870">
        <v>3</v>
      </c>
      <c r="O34" s="870">
        <v>3</v>
      </c>
      <c r="P34" s="870"/>
      <c r="Q34" s="870"/>
      <c r="R34" s="870"/>
      <c r="S34" s="870"/>
      <c r="T34" s="870"/>
      <c r="U34" s="870"/>
      <c r="V34" s="881"/>
      <c r="W34" s="186">
        <f t="shared" si="0"/>
        <v>7</v>
      </c>
      <c r="X34" s="217">
        <f t="shared" si="1"/>
        <v>2</v>
      </c>
      <c r="Y34" s="218">
        <f t="shared" si="2"/>
        <v>0</v>
      </c>
      <c r="Z34" s="219">
        <f t="shared" si="3"/>
        <v>0</v>
      </c>
      <c r="AB34" s="190">
        <f>IF(ISERROR(COUNTIF($G34:$V34,"=3")/(16-COUNTBLANK('Datos Curso'!$C$21:$C$36))), "",(COUNTIF($G34:$V34,"=3")/(16-COUNTBLANK('Datos Curso'!$C$21:$C$36))))</f>
        <v>0.77777777777777779</v>
      </c>
      <c r="AC34" s="191">
        <f>IF(ISERROR(COUNTIF($G34:$V34,"=2")/(16-COUNTBLANK('Datos Curso'!$C$21:$C$36))), "",(COUNTIF($G34:$V34,"=2")/(16-COUNTBLANK('Datos Curso'!$C$21:$C$36))))</f>
        <v>0.22222222222222221</v>
      </c>
      <c r="AD34" s="192">
        <f>IF(ISERROR(COUNTIF($G34:$V34,"=1")/(16-COUNTBLANK('Datos Curso'!$C$21:$C$36))), "",(COUNTIF($G34:$V34,"=1")/(16-COUNTBLANK('Datos Curso'!$C$21:$C$36))))</f>
        <v>0</v>
      </c>
      <c r="AE34" s="362">
        <f>IF(ISERROR(COUNTIF($G34:$V34,"=0")/(16-COUNTBLANK('Datos Curso'!$C$21:$C$36))), "",(COUNTIF($G34:$V34,"=0")/(16-COUNTBLANK('Datos Curso'!$C$21:$C$36))))</f>
        <v>0</v>
      </c>
      <c r="AF34" s="366">
        <f t="shared" si="4"/>
        <v>1</v>
      </c>
    </row>
    <row r="35" spans="2:32" x14ac:dyDescent="0.25">
      <c r="B35" s="613"/>
      <c r="C35" s="670"/>
      <c r="D35" s="671"/>
      <c r="E35" s="659"/>
      <c r="F35" s="310" t="str">
        <f>Indicadores!E27</f>
        <v>Identifica su nombre escrito.</v>
      </c>
      <c r="G35" s="345">
        <v>3</v>
      </c>
      <c r="H35" s="346">
        <v>3</v>
      </c>
      <c r="I35" s="346">
        <v>3</v>
      </c>
      <c r="J35" s="346">
        <v>3</v>
      </c>
      <c r="K35" s="870">
        <v>3</v>
      </c>
      <c r="L35" s="870">
        <v>2</v>
      </c>
      <c r="M35" s="870">
        <v>3</v>
      </c>
      <c r="N35" s="870">
        <v>3</v>
      </c>
      <c r="O35" s="870">
        <v>3</v>
      </c>
      <c r="P35" s="870"/>
      <c r="Q35" s="870"/>
      <c r="R35" s="870"/>
      <c r="S35" s="870"/>
      <c r="T35" s="870"/>
      <c r="U35" s="870"/>
      <c r="V35" s="881"/>
      <c r="W35" s="186">
        <f t="shared" si="0"/>
        <v>8</v>
      </c>
      <c r="X35" s="217">
        <f t="shared" si="1"/>
        <v>1</v>
      </c>
      <c r="Y35" s="218">
        <f t="shared" si="2"/>
        <v>0</v>
      </c>
      <c r="Z35" s="219">
        <f t="shared" si="3"/>
        <v>0</v>
      </c>
      <c r="AB35" s="190">
        <f>IF(ISERROR(COUNTIF($G35:$V35,"=3")/(16-COUNTBLANK('Datos Curso'!$C$21:$C$36))), "",(COUNTIF($G35:$V35,"=3")/(16-COUNTBLANK('Datos Curso'!$C$21:$C$36))))</f>
        <v>0.88888888888888884</v>
      </c>
      <c r="AC35" s="191">
        <f>IF(ISERROR(COUNTIF($G35:$V35,"=2")/(16-COUNTBLANK('Datos Curso'!$C$21:$C$36))), "",(COUNTIF($G35:$V35,"=2")/(16-COUNTBLANK('Datos Curso'!$C$21:$C$36))))</f>
        <v>0.1111111111111111</v>
      </c>
      <c r="AD35" s="192">
        <f>IF(ISERROR(COUNTIF($G35:$V35,"=1")/(16-COUNTBLANK('Datos Curso'!$C$21:$C$36))), "",(COUNTIF($G35:$V35,"=1")/(16-COUNTBLANK('Datos Curso'!$C$21:$C$36))))</f>
        <v>0</v>
      </c>
      <c r="AE35" s="362">
        <f>IF(ISERROR(COUNTIF($G35:$V35,"=0")/(16-COUNTBLANK('Datos Curso'!$C$21:$C$36))), "",(COUNTIF($G35:$V35,"=0")/(16-COUNTBLANK('Datos Curso'!$C$21:$C$36))))</f>
        <v>0</v>
      </c>
      <c r="AF35" s="366">
        <f t="shared" si="4"/>
        <v>1</v>
      </c>
    </row>
    <row r="36" spans="2:32" ht="25.5" x14ac:dyDescent="0.25">
      <c r="B36" s="613"/>
      <c r="C36" s="670"/>
      <c r="D36" s="671"/>
      <c r="E36" s="659"/>
      <c r="F36" s="310" t="str">
        <f>Indicadores!E28</f>
        <v>Nombra el producto o empresa que representa un logo.</v>
      </c>
      <c r="G36" s="345">
        <v>3</v>
      </c>
      <c r="H36" s="346">
        <v>3</v>
      </c>
      <c r="I36" s="346">
        <v>3</v>
      </c>
      <c r="J36" s="346">
        <v>2</v>
      </c>
      <c r="K36" s="870">
        <v>3</v>
      </c>
      <c r="L36" s="870">
        <v>3</v>
      </c>
      <c r="M36" s="870">
        <v>3</v>
      </c>
      <c r="N36" s="870">
        <v>3</v>
      </c>
      <c r="O36" s="870">
        <v>3</v>
      </c>
      <c r="P36" s="870"/>
      <c r="Q36" s="870"/>
      <c r="R36" s="870"/>
      <c r="S36" s="870"/>
      <c r="T36" s="870"/>
      <c r="U36" s="870"/>
      <c r="V36" s="881"/>
      <c r="W36" s="186">
        <f t="shared" si="0"/>
        <v>8</v>
      </c>
      <c r="X36" s="217">
        <f t="shared" si="1"/>
        <v>1</v>
      </c>
      <c r="Y36" s="218">
        <f t="shared" si="2"/>
        <v>0</v>
      </c>
      <c r="Z36" s="219">
        <f t="shared" si="3"/>
        <v>0</v>
      </c>
      <c r="AB36" s="190">
        <f>IF(ISERROR(COUNTIF($G36:$V36,"=3")/(16-COUNTBLANK('Datos Curso'!$C$21:$C$36))), "",(COUNTIF($G36:$V36,"=3")/(16-COUNTBLANK('Datos Curso'!$C$21:$C$36))))</f>
        <v>0.88888888888888884</v>
      </c>
      <c r="AC36" s="191">
        <f>IF(ISERROR(COUNTIF($G36:$V36,"=2")/(16-COUNTBLANK('Datos Curso'!$C$21:$C$36))), "",(COUNTIF($G36:$V36,"=2")/(16-COUNTBLANK('Datos Curso'!$C$21:$C$36))))</f>
        <v>0.1111111111111111</v>
      </c>
      <c r="AD36" s="192">
        <f>IF(ISERROR(COUNTIF($G36:$V36,"=1")/(16-COUNTBLANK('Datos Curso'!$C$21:$C$36))), "",(COUNTIF($G36:$V36,"=1")/(16-COUNTBLANK('Datos Curso'!$C$21:$C$36))))</f>
        <v>0</v>
      </c>
      <c r="AE36" s="362">
        <f>IF(ISERROR(COUNTIF($G36:$V36,"=0")/(16-COUNTBLANK('Datos Curso'!$C$21:$C$36))), "",(COUNTIF($G36:$V36,"=0")/(16-COUNTBLANK('Datos Curso'!$C$21:$C$36))))</f>
        <v>0</v>
      </c>
      <c r="AF36" s="366">
        <f t="shared" si="4"/>
        <v>1</v>
      </c>
    </row>
    <row r="37" spans="2:32" ht="25.5" x14ac:dyDescent="0.25">
      <c r="B37" s="613"/>
      <c r="C37" s="670"/>
      <c r="D37" s="671"/>
      <c r="E37" s="659"/>
      <c r="F37" s="310" t="str">
        <f>Indicadores!E29</f>
        <v>Responde preguntas respecto a personajes o hechos de un texto.</v>
      </c>
      <c r="G37" s="345">
        <v>3</v>
      </c>
      <c r="H37" s="346">
        <v>3</v>
      </c>
      <c r="I37" s="346">
        <v>3</v>
      </c>
      <c r="J37" s="346">
        <v>3</v>
      </c>
      <c r="K37" s="870">
        <v>3</v>
      </c>
      <c r="L37" s="870">
        <v>3</v>
      </c>
      <c r="M37" s="870">
        <v>3</v>
      </c>
      <c r="N37" s="870">
        <v>2</v>
      </c>
      <c r="O37" s="870">
        <v>3</v>
      </c>
      <c r="P37" s="870"/>
      <c r="Q37" s="870"/>
      <c r="R37" s="870"/>
      <c r="S37" s="870"/>
      <c r="T37" s="870"/>
      <c r="U37" s="870"/>
      <c r="V37" s="881"/>
      <c r="W37" s="186">
        <f t="shared" si="0"/>
        <v>8</v>
      </c>
      <c r="X37" s="217">
        <f t="shared" si="1"/>
        <v>1</v>
      </c>
      <c r="Y37" s="218">
        <f t="shared" si="2"/>
        <v>0</v>
      </c>
      <c r="Z37" s="219">
        <f t="shared" si="3"/>
        <v>0</v>
      </c>
      <c r="AB37" s="190">
        <f>IF(ISERROR(COUNTIF($G37:$V37,"=3")/(16-COUNTBLANK('Datos Curso'!$C$21:$C$36))), "",(COUNTIF($G37:$V37,"=3")/(16-COUNTBLANK('Datos Curso'!$C$21:$C$36))))</f>
        <v>0.88888888888888884</v>
      </c>
      <c r="AC37" s="191">
        <f>IF(ISERROR(COUNTIF($G37:$V37,"=2")/(16-COUNTBLANK('Datos Curso'!$C$21:$C$36))), "",(COUNTIF($G37:$V37,"=2")/(16-COUNTBLANK('Datos Curso'!$C$21:$C$36))))</f>
        <v>0.1111111111111111</v>
      </c>
      <c r="AD37" s="192">
        <f>IF(ISERROR(COUNTIF($G37:$V37,"=1")/(16-COUNTBLANK('Datos Curso'!$C$21:$C$36))), "",(COUNTIF($G37:$V37,"=1")/(16-COUNTBLANK('Datos Curso'!$C$21:$C$36))))</f>
        <v>0</v>
      </c>
      <c r="AE37" s="362">
        <f>IF(ISERROR(COUNTIF($G37:$V37,"=0")/(16-COUNTBLANK('Datos Curso'!$C$21:$C$36))), "",(COUNTIF($G37:$V37,"=0")/(16-COUNTBLANK('Datos Curso'!$C$21:$C$36))))</f>
        <v>0</v>
      </c>
      <c r="AF37" s="366">
        <f t="shared" si="4"/>
        <v>1</v>
      </c>
    </row>
    <row r="38" spans="2:32" ht="15.75" thickBot="1" x14ac:dyDescent="0.3">
      <c r="B38" s="613"/>
      <c r="C38" s="670"/>
      <c r="D38" s="671"/>
      <c r="E38" s="660"/>
      <c r="F38" s="312" t="str">
        <f>Indicadores!E30</f>
        <v>Señala vocales.</v>
      </c>
      <c r="G38" s="347">
        <v>3</v>
      </c>
      <c r="H38" s="348">
        <v>3</v>
      </c>
      <c r="I38" s="348">
        <v>2</v>
      </c>
      <c r="J38" s="348">
        <v>3</v>
      </c>
      <c r="K38" s="873">
        <v>3</v>
      </c>
      <c r="L38" s="873">
        <v>3</v>
      </c>
      <c r="M38" s="873">
        <v>3</v>
      </c>
      <c r="N38" s="873">
        <v>3</v>
      </c>
      <c r="O38" s="873">
        <v>3</v>
      </c>
      <c r="P38" s="873"/>
      <c r="Q38" s="873"/>
      <c r="R38" s="873"/>
      <c r="S38" s="873"/>
      <c r="T38" s="873"/>
      <c r="U38" s="873"/>
      <c r="V38" s="882"/>
      <c r="W38" s="220">
        <f t="shared" si="0"/>
        <v>8</v>
      </c>
      <c r="X38" s="221">
        <f t="shared" si="1"/>
        <v>1</v>
      </c>
      <c r="Y38" s="222">
        <f t="shared" si="2"/>
        <v>0</v>
      </c>
      <c r="Z38" s="223">
        <f t="shared" si="3"/>
        <v>0</v>
      </c>
      <c r="AB38" s="199">
        <f>IF(ISERROR(COUNTIF($G38:$V38,"=3")/(16-COUNTBLANK('Datos Curso'!$C$21:$C$36))), "",(COUNTIF($G38:$V38,"=3")/(16-COUNTBLANK('Datos Curso'!$C$21:$C$36))))</f>
        <v>0.88888888888888884</v>
      </c>
      <c r="AC38" s="200">
        <f>IF(ISERROR(COUNTIF($G38:$V38,"=2")/(16-COUNTBLANK('Datos Curso'!$C$21:$C$36))), "",(COUNTIF($G38:$V38,"=2")/(16-COUNTBLANK('Datos Curso'!$C$21:$C$36))))</f>
        <v>0.1111111111111111</v>
      </c>
      <c r="AD38" s="201">
        <f>IF(ISERROR(COUNTIF($G38:$V38,"=1")/(16-COUNTBLANK('Datos Curso'!$C$21:$C$36))), "",(COUNTIF($G38:$V38,"=1")/(16-COUNTBLANK('Datos Curso'!$C$21:$C$36))))</f>
        <v>0</v>
      </c>
      <c r="AE38" s="364">
        <f>IF(ISERROR(COUNTIF($G38:$V38,"=0")/(16-COUNTBLANK('Datos Curso'!$C$21:$C$36))), "",(COUNTIF($G38:$V38,"=0")/(16-COUNTBLANK('Datos Curso'!$C$21:$C$36))))</f>
        <v>0</v>
      </c>
      <c r="AF38" s="367">
        <f t="shared" si="4"/>
        <v>1</v>
      </c>
    </row>
    <row r="39" spans="2:32" x14ac:dyDescent="0.25">
      <c r="B39" s="613"/>
      <c r="C39" s="670"/>
      <c r="D39" s="671"/>
      <c r="E39" s="661" t="str">
        <f>Indicadores!D31</f>
        <v>Iniciación a la escritura</v>
      </c>
      <c r="F39" s="313" t="str">
        <f>Indicadores!E31</f>
        <v>Toma el lápiz correctamente</v>
      </c>
      <c r="G39" s="354">
        <v>2</v>
      </c>
      <c r="H39" s="344">
        <v>3</v>
      </c>
      <c r="I39" s="344">
        <v>3</v>
      </c>
      <c r="J39" s="344">
        <v>3</v>
      </c>
      <c r="K39" s="867">
        <v>3</v>
      </c>
      <c r="L39" s="867">
        <v>3</v>
      </c>
      <c r="M39" s="867">
        <v>3</v>
      </c>
      <c r="N39" s="867">
        <v>3</v>
      </c>
      <c r="O39" s="867">
        <v>3</v>
      </c>
      <c r="P39" s="867"/>
      <c r="Q39" s="867"/>
      <c r="R39" s="867"/>
      <c r="S39" s="867"/>
      <c r="T39" s="867"/>
      <c r="U39" s="867"/>
      <c r="V39" s="883"/>
      <c r="W39" s="178">
        <f t="shared" si="0"/>
        <v>8</v>
      </c>
      <c r="X39" s="179">
        <f t="shared" si="1"/>
        <v>1</v>
      </c>
      <c r="Y39" s="216">
        <f t="shared" si="2"/>
        <v>0</v>
      </c>
      <c r="Z39" s="181">
        <f t="shared" si="3"/>
        <v>0</v>
      </c>
      <c r="AB39" s="183">
        <f>IF(ISERROR(COUNTIF($G39:$V39,"=3")/(16-COUNTBLANK('Datos Curso'!$C$21:$C$36))), "",(COUNTIF($G39:$V39,"=3")/(16-COUNTBLANK('Datos Curso'!$C$21:$C$36))))</f>
        <v>0.88888888888888884</v>
      </c>
      <c r="AC39" s="184">
        <f>IF(ISERROR(COUNTIF($G39:$V39,"=2")/(16-COUNTBLANK('Datos Curso'!$C$21:$C$36))), "",(COUNTIF($G39:$V39,"=2")/(16-COUNTBLANK('Datos Curso'!$C$21:$C$36))))</f>
        <v>0.1111111111111111</v>
      </c>
      <c r="AD39" s="185">
        <f>IF(ISERROR(COUNTIF($G39:$V39,"=1")/(16-COUNTBLANK('Datos Curso'!$C$21:$C$36))), "",(COUNTIF($G39:$V39,"=1")/(16-COUNTBLANK('Datos Curso'!$C$21:$C$36))))</f>
        <v>0</v>
      </c>
      <c r="AE39" s="363">
        <f>IF(ISERROR(COUNTIF($G39:$V39,"=0")/(16-COUNTBLANK('Datos Curso'!$C$21:$C$36))), "",(COUNTIF($G39:$V39,"=0")/(16-COUNTBLANK('Datos Curso'!$C$21:$C$36))))</f>
        <v>0</v>
      </c>
      <c r="AF39" s="365">
        <f t="shared" si="4"/>
        <v>1</v>
      </c>
    </row>
    <row r="40" spans="2:32" ht="38.25" x14ac:dyDescent="0.25">
      <c r="B40" s="613"/>
      <c r="C40" s="670"/>
      <c r="D40" s="671"/>
      <c r="E40" s="662"/>
      <c r="F40" s="314" t="str">
        <f>Indicadores!E32</f>
        <v xml:space="preserve">Traza arabescos libres y líneas onduladas, respetando un punto de inicio y final (sin guía de líneas segmentadas). </v>
      </c>
      <c r="G40" s="355">
        <v>3</v>
      </c>
      <c r="H40" s="346">
        <v>3</v>
      </c>
      <c r="I40" s="346">
        <v>3</v>
      </c>
      <c r="J40" s="346">
        <v>3</v>
      </c>
      <c r="K40" s="870">
        <v>3</v>
      </c>
      <c r="L40" s="870">
        <v>3</v>
      </c>
      <c r="M40" s="870">
        <v>3</v>
      </c>
      <c r="N40" s="870">
        <v>2</v>
      </c>
      <c r="O40" s="870">
        <v>3</v>
      </c>
      <c r="P40" s="870"/>
      <c r="Q40" s="870"/>
      <c r="R40" s="870"/>
      <c r="S40" s="870"/>
      <c r="T40" s="870"/>
      <c r="U40" s="870"/>
      <c r="V40" s="881"/>
      <c r="W40" s="186">
        <f t="shared" si="0"/>
        <v>8</v>
      </c>
      <c r="X40" s="217">
        <f t="shared" si="1"/>
        <v>1</v>
      </c>
      <c r="Y40" s="218">
        <f t="shared" si="2"/>
        <v>0</v>
      </c>
      <c r="Z40" s="219">
        <f t="shared" si="3"/>
        <v>0</v>
      </c>
      <c r="AB40" s="190">
        <f>IF(ISERROR(COUNTIF($G40:$V40,"=3")/(16-COUNTBLANK('Datos Curso'!$C$21:$C$36))), "",(COUNTIF($G40:$V40,"=3")/(16-COUNTBLANK('Datos Curso'!$C$21:$C$36))))</f>
        <v>0.88888888888888884</v>
      </c>
      <c r="AC40" s="191">
        <f>IF(ISERROR(COUNTIF($G40:$V40,"=2")/(16-COUNTBLANK('Datos Curso'!$C$21:$C$36))), "",(COUNTIF($G40:$V40,"=2")/(16-COUNTBLANK('Datos Curso'!$C$21:$C$36))))</f>
        <v>0.1111111111111111</v>
      </c>
      <c r="AD40" s="192">
        <f>IF(ISERROR(COUNTIF($G40:$V40,"=1")/(16-COUNTBLANK('Datos Curso'!$C$21:$C$36))), "",(COUNTIF($G40:$V40,"=1")/(16-COUNTBLANK('Datos Curso'!$C$21:$C$36))))</f>
        <v>0</v>
      </c>
      <c r="AE40" s="362">
        <f>IF(ISERROR(COUNTIF($G40:$V40,"=0")/(16-COUNTBLANK('Datos Curso'!$C$21:$C$36))), "",(COUNTIF($G40:$V40,"=0")/(16-COUNTBLANK('Datos Curso'!$C$21:$C$36))))</f>
        <v>0</v>
      </c>
      <c r="AF40" s="366">
        <f t="shared" si="4"/>
        <v>1</v>
      </c>
    </row>
    <row r="41" spans="2:32" ht="25.5" x14ac:dyDescent="0.25">
      <c r="B41" s="613"/>
      <c r="C41" s="670"/>
      <c r="D41" s="671"/>
      <c r="E41" s="662"/>
      <c r="F41" s="314" t="str">
        <f>Indicadores!E33</f>
        <v>Traza líneas rectas y curvas siguiendo una guía segmentada.</v>
      </c>
      <c r="G41" s="355">
        <v>3</v>
      </c>
      <c r="H41" s="346">
        <v>3</v>
      </c>
      <c r="I41" s="346">
        <v>3</v>
      </c>
      <c r="J41" s="346">
        <v>3</v>
      </c>
      <c r="K41" s="870">
        <v>3</v>
      </c>
      <c r="L41" s="870">
        <v>3</v>
      </c>
      <c r="M41" s="870">
        <v>3</v>
      </c>
      <c r="N41" s="870">
        <v>3</v>
      </c>
      <c r="O41" s="870">
        <v>3</v>
      </c>
      <c r="P41" s="870"/>
      <c r="Q41" s="870"/>
      <c r="R41" s="870"/>
      <c r="S41" s="870"/>
      <c r="T41" s="870"/>
      <c r="U41" s="870"/>
      <c r="V41" s="881"/>
      <c r="W41" s="186">
        <f t="shared" si="0"/>
        <v>9</v>
      </c>
      <c r="X41" s="217">
        <f t="shared" si="1"/>
        <v>0</v>
      </c>
      <c r="Y41" s="218">
        <f t="shared" si="2"/>
        <v>0</v>
      </c>
      <c r="Z41" s="219">
        <f t="shared" si="3"/>
        <v>0</v>
      </c>
      <c r="AB41" s="190">
        <f>IF(ISERROR(COUNTIF($G41:$V41,"=3")/(16-COUNTBLANK('Datos Curso'!$C$21:$C$36))), "",(COUNTIF($G41:$V41,"=3")/(16-COUNTBLANK('Datos Curso'!$C$21:$C$36))))</f>
        <v>1</v>
      </c>
      <c r="AC41" s="191">
        <f>IF(ISERROR(COUNTIF($G41:$V41,"=2")/(16-COUNTBLANK('Datos Curso'!$C$21:$C$36))), "",(COUNTIF($G41:$V41,"=2")/(16-COUNTBLANK('Datos Curso'!$C$21:$C$36))))</f>
        <v>0</v>
      </c>
      <c r="AD41" s="192">
        <f>IF(ISERROR(COUNTIF($G41:$V41,"=1")/(16-COUNTBLANK('Datos Curso'!$C$21:$C$36))), "",(COUNTIF($G41:$V41,"=1")/(16-COUNTBLANK('Datos Curso'!$C$21:$C$36))))</f>
        <v>0</v>
      </c>
      <c r="AE41" s="362">
        <f>IF(ISERROR(COUNTIF($G41:$V41,"=0")/(16-COUNTBLANK('Datos Curso'!$C$21:$C$36))), "",(COUNTIF($G41:$V41,"=0")/(16-COUNTBLANK('Datos Curso'!$C$21:$C$36))))</f>
        <v>0</v>
      </c>
      <c r="AF41" s="366">
        <f t="shared" si="4"/>
        <v>1</v>
      </c>
    </row>
    <row r="42" spans="2:32" ht="15.75" thickBot="1" x14ac:dyDescent="0.3">
      <c r="B42" s="613"/>
      <c r="C42" s="672"/>
      <c r="D42" s="673"/>
      <c r="E42" s="663"/>
      <c r="F42" s="315" t="str">
        <f>Indicadores!E34</f>
        <v>“Juega a escribir” con signos propios.</v>
      </c>
      <c r="G42" s="355">
        <v>3</v>
      </c>
      <c r="H42" s="346">
        <v>3</v>
      </c>
      <c r="I42" s="346">
        <v>3</v>
      </c>
      <c r="J42" s="346">
        <v>3</v>
      </c>
      <c r="K42" s="870">
        <v>3</v>
      </c>
      <c r="L42" s="870">
        <v>3</v>
      </c>
      <c r="M42" s="870">
        <v>3</v>
      </c>
      <c r="N42" s="870">
        <v>3</v>
      </c>
      <c r="O42" s="870">
        <v>3</v>
      </c>
      <c r="P42" s="870"/>
      <c r="Q42" s="870"/>
      <c r="R42" s="870"/>
      <c r="S42" s="870"/>
      <c r="T42" s="870"/>
      <c r="U42" s="870"/>
      <c r="V42" s="881"/>
      <c r="W42" s="186">
        <f t="shared" si="0"/>
        <v>9</v>
      </c>
      <c r="X42" s="217">
        <f t="shared" si="1"/>
        <v>0</v>
      </c>
      <c r="Y42" s="218">
        <f t="shared" si="2"/>
        <v>0</v>
      </c>
      <c r="Z42" s="219">
        <f t="shared" si="3"/>
        <v>0</v>
      </c>
      <c r="AB42" s="199">
        <f>IF(ISERROR(COUNTIF($G42:$V42,"=3")/(16-COUNTBLANK('Datos Curso'!$C$21:$C$36))), "",(COUNTIF($G42:$V42,"=3")/(16-COUNTBLANK('Datos Curso'!$C$21:$C$36))))</f>
        <v>1</v>
      </c>
      <c r="AC42" s="200">
        <f>IF(ISERROR(COUNTIF($G42:$V42,"=2")/(16-COUNTBLANK('Datos Curso'!$C$21:$C$36))), "",(COUNTIF($G42:$V42,"=2")/(16-COUNTBLANK('Datos Curso'!$C$21:$C$36))))</f>
        <v>0</v>
      </c>
      <c r="AD42" s="201">
        <f>IF(ISERROR(COUNTIF($G42:$V42,"=1")/(16-COUNTBLANK('Datos Curso'!$C$21:$C$36))), "",(COUNTIF($G42:$V42,"=1")/(16-COUNTBLANK('Datos Curso'!$C$21:$C$36))))</f>
        <v>0</v>
      </c>
      <c r="AE42" s="364">
        <f>IF(ISERROR(COUNTIF($G42:$V42,"=0")/(16-COUNTBLANK('Datos Curso'!$C$21:$C$36))), "",(COUNTIF($G42:$V42,"=0")/(16-COUNTBLANK('Datos Curso'!$C$21:$C$36))))</f>
        <v>0</v>
      </c>
      <c r="AF42" s="367">
        <f t="shared" si="4"/>
        <v>1</v>
      </c>
    </row>
    <row r="43" spans="2:32" ht="25.5" x14ac:dyDescent="0.25">
      <c r="B43" s="613"/>
      <c r="C43" s="674" t="str">
        <f>Indicadores!C35</f>
        <v>Lenguajes arísticos</v>
      </c>
      <c r="D43" s="675"/>
      <c r="E43" s="680" t="str">
        <f>Indicadores!D35</f>
        <v>Expresión Creativa, Apreciación estética</v>
      </c>
      <c r="F43" s="313" t="str">
        <f>Indicadores!E35</f>
        <v>Reproduce movimientos y sonidos onomatopéyicos.</v>
      </c>
      <c r="G43" s="356">
        <v>3</v>
      </c>
      <c r="H43" s="342">
        <v>3</v>
      </c>
      <c r="I43" s="342">
        <v>3</v>
      </c>
      <c r="J43" s="342">
        <v>3</v>
      </c>
      <c r="K43" s="864">
        <v>3</v>
      </c>
      <c r="L43" s="864">
        <v>3</v>
      </c>
      <c r="M43" s="864">
        <v>3</v>
      </c>
      <c r="N43" s="864">
        <v>3</v>
      </c>
      <c r="O43" s="864">
        <v>2</v>
      </c>
      <c r="P43" s="864"/>
      <c r="Q43" s="864"/>
      <c r="R43" s="864"/>
      <c r="S43" s="864"/>
      <c r="T43" s="864"/>
      <c r="U43" s="864"/>
      <c r="V43" s="880"/>
      <c r="W43" s="178">
        <f t="shared" si="0"/>
        <v>8</v>
      </c>
      <c r="X43" s="179">
        <f t="shared" si="1"/>
        <v>1</v>
      </c>
      <c r="Y43" s="216">
        <f t="shared" si="2"/>
        <v>0</v>
      </c>
      <c r="Z43" s="181">
        <f t="shared" si="3"/>
        <v>0</v>
      </c>
      <c r="AB43" s="183">
        <f>IF(ISERROR(COUNTIF($G43:$V43,"=3")/(16-COUNTBLANK('Datos Curso'!$C$21:$C$36))), "",(COUNTIF($G43:$V43,"=3")/(16-COUNTBLANK('Datos Curso'!$C$21:$C$36))))</f>
        <v>0.88888888888888884</v>
      </c>
      <c r="AC43" s="184">
        <f>IF(ISERROR(COUNTIF($G43:$V43,"=2")/(16-COUNTBLANK('Datos Curso'!$C$21:$C$36))), "",(COUNTIF($G43:$V43,"=2")/(16-COUNTBLANK('Datos Curso'!$C$21:$C$36))))</f>
        <v>0.1111111111111111</v>
      </c>
      <c r="AD43" s="185">
        <f>IF(ISERROR(COUNTIF($G43:$V43,"=1")/(16-COUNTBLANK('Datos Curso'!$C$21:$C$36))), "",(COUNTIF($G43:$V43,"=1")/(16-COUNTBLANK('Datos Curso'!$C$21:$C$36))))</f>
        <v>0</v>
      </c>
      <c r="AE43" s="363">
        <f>IF(ISERROR(COUNTIF($G43:$V43,"=0")/(16-COUNTBLANK('Datos Curso'!$C$21:$C$36))), "",(COUNTIF($G43:$V43,"=0")/(16-COUNTBLANK('Datos Curso'!$C$21:$C$36))))</f>
        <v>0</v>
      </c>
      <c r="AF43" s="365">
        <f t="shared" si="4"/>
        <v>1</v>
      </c>
    </row>
    <row r="44" spans="2:32" ht="38.25" x14ac:dyDescent="0.25">
      <c r="B44" s="613"/>
      <c r="C44" s="676"/>
      <c r="D44" s="677"/>
      <c r="E44" s="681"/>
      <c r="F44" s="314" t="str">
        <f>Indicadores!E36</f>
        <v>Sigue libremente el ritmo de una canción con aplausos, instrumentos musicales u otro recurso sonoro.</v>
      </c>
      <c r="G44" s="355">
        <v>3</v>
      </c>
      <c r="H44" s="346">
        <v>3</v>
      </c>
      <c r="I44" s="346">
        <v>2</v>
      </c>
      <c r="J44" s="346">
        <v>3</v>
      </c>
      <c r="K44" s="870">
        <v>3</v>
      </c>
      <c r="L44" s="870">
        <v>3</v>
      </c>
      <c r="M44" s="870">
        <v>3</v>
      </c>
      <c r="N44" s="870">
        <v>3</v>
      </c>
      <c r="O44" s="870">
        <v>3</v>
      </c>
      <c r="P44" s="870"/>
      <c r="Q44" s="870"/>
      <c r="R44" s="870"/>
      <c r="S44" s="870"/>
      <c r="T44" s="870"/>
      <c r="U44" s="870"/>
      <c r="V44" s="881"/>
      <c r="W44" s="186">
        <f t="shared" si="0"/>
        <v>8</v>
      </c>
      <c r="X44" s="217">
        <f t="shared" si="1"/>
        <v>1</v>
      </c>
      <c r="Y44" s="218">
        <f t="shared" si="2"/>
        <v>0</v>
      </c>
      <c r="Z44" s="219">
        <f t="shared" si="3"/>
        <v>0</v>
      </c>
      <c r="AB44" s="190">
        <f>IF(ISERROR(COUNTIF($G44:$V44,"=3")/(16-COUNTBLANK('Datos Curso'!$C$21:$C$36))), "",(COUNTIF($G44:$V44,"=3")/(16-COUNTBLANK('Datos Curso'!$C$21:$C$36))))</f>
        <v>0.88888888888888884</v>
      </c>
      <c r="AC44" s="191">
        <f>IF(ISERROR(COUNTIF($G44:$V44,"=2")/(16-COUNTBLANK('Datos Curso'!$C$21:$C$36))), "",(COUNTIF($G44:$V44,"=2")/(16-COUNTBLANK('Datos Curso'!$C$21:$C$36))))</f>
        <v>0.1111111111111111</v>
      </c>
      <c r="AD44" s="192">
        <f>IF(ISERROR(COUNTIF($G44:$V44,"=1")/(16-COUNTBLANK('Datos Curso'!$C$21:$C$36))), "",(COUNTIF($G44:$V44,"=1")/(16-COUNTBLANK('Datos Curso'!$C$21:$C$36))))</f>
        <v>0</v>
      </c>
      <c r="AE44" s="362">
        <f>IF(ISERROR(COUNTIF($G44:$V44,"=0")/(16-COUNTBLANK('Datos Curso'!$C$21:$C$36))), "",(COUNTIF($G44:$V44,"=0")/(16-COUNTBLANK('Datos Curso'!$C$21:$C$36))))</f>
        <v>0</v>
      </c>
      <c r="AF44" s="366">
        <f t="shared" si="4"/>
        <v>1</v>
      </c>
    </row>
    <row r="45" spans="2:32" ht="25.5" x14ac:dyDescent="0.25">
      <c r="B45" s="613"/>
      <c r="C45" s="676"/>
      <c r="D45" s="677"/>
      <c r="E45" s="681"/>
      <c r="F45" s="314" t="str">
        <f>Indicadores!E37</f>
        <v>Reproduce diferentes intensidades de sonido (fuerte y suave)</v>
      </c>
      <c r="G45" s="355">
        <v>3</v>
      </c>
      <c r="H45" s="346">
        <v>3</v>
      </c>
      <c r="I45" s="346">
        <v>3</v>
      </c>
      <c r="J45" s="346">
        <v>3</v>
      </c>
      <c r="K45" s="870">
        <v>3</v>
      </c>
      <c r="L45" s="870">
        <v>3</v>
      </c>
      <c r="M45" s="870">
        <v>3</v>
      </c>
      <c r="N45" s="870">
        <v>3</v>
      </c>
      <c r="O45" s="870">
        <v>3</v>
      </c>
      <c r="P45" s="870"/>
      <c r="Q45" s="870"/>
      <c r="R45" s="870"/>
      <c r="S45" s="870"/>
      <c r="T45" s="870"/>
      <c r="U45" s="870"/>
      <c r="V45" s="881"/>
      <c r="W45" s="186">
        <f t="shared" si="0"/>
        <v>9</v>
      </c>
      <c r="X45" s="217">
        <f t="shared" si="1"/>
        <v>0</v>
      </c>
      <c r="Y45" s="218">
        <f t="shared" si="2"/>
        <v>0</v>
      </c>
      <c r="Z45" s="219">
        <f t="shared" si="3"/>
        <v>0</v>
      </c>
      <c r="AB45" s="190">
        <f>IF(ISERROR(COUNTIF($G45:$V45,"=3")/(16-COUNTBLANK('Datos Curso'!$C$21:$C$36))), "",(COUNTIF($G45:$V45,"=3")/(16-COUNTBLANK('Datos Curso'!$C$21:$C$36))))</f>
        <v>1</v>
      </c>
      <c r="AC45" s="191">
        <f>IF(ISERROR(COUNTIF($G45:$V45,"=2")/(16-COUNTBLANK('Datos Curso'!$C$21:$C$36))), "",(COUNTIF($G45:$V45,"=2")/(16-COUNTBLANK('Datos Curso'!$C$21:$C$36))))</f>
        <v>0</v>
      </c>
      <c r="AD45" s="192">
        <f>IF(ISERROR(COUNTIF($G45:$V45,"=1")/(16-COUNTBLANK('Datos Curso'!$C$21:$C$36))), "",(COUNTIF($G45:$V45,"=1")/(16-COUNTBLANK('Datos Curso'!$C$21:$C$36))))</f>
        <v>0</v>
      </c>
      <c r="AE45" s="362">
        <f>IF(ISERROR(COUNTIF($G45:$V45,"=0")/(16-COUNTBLANK('Datos Curso'!$C$21:$C$36))), "",(COUNTIF($G45:$V45,"=0")/(16-COUNTBLANK('Datos Curso'!$C$21:$C$36))))</f>
        <v>0</v>
      </c>
      <c r="AF45" s="366">
        <f t="shared" si="4"/>
        <v>1</v>
      </c>
    </row>
    <row r="46" spans="2:32" x14ac:dyDescent="0.25">
      <c r="B46" s="613"/>
      <c r="C46" s="676"/>
      <c r="D46" s="677"/>
      <c r="E46" s="681"/>
      <c r="F46" s="314" t="str">
        <f>Indicadores!E38</f>
        <v>Replica patrones rítmicos dados.</v>
      </c>
      <c r="G46" s="345">
        <v>3</v>
      </c>
      <c r="H46" s="346">
        <v>3</v>
      </c>
      <c r="I46" s="346">
        <v>3</v>
      </c>
      <c r="J46" s="346">
        <v>3</v>
      </c>
      <c r="K46" s="870">
        <v>3</v>
      </c>
      <c r="L46" s="870">
        <v>3</v>
      </c>
      <c r="M46" s="870">
        <v>3</v>
      </c>
      <c r="N46" s="870">
        <v>3</v>
      </c>
      <c r="O46" s="870">
        <v>3</v>
      </c>
      <c r="P46" s="870"/>
      <c r="Q46" s="870"/>
      <c r="R46" s="870"/>
      <c r="S46" s="870"/>
      <c r="T46" s="870"/>
      <c r="U46" s="870"/>
      <c r="V46" s="881"/>
      <c r="W46" s="186">
        <f t="shared" si="0"/>
        <v>9</v>
      </c>
      <c r="X46" s="217">
        <f t="shared" si="1"/>
        <v>0</v>
      </c>
      <c r="Y46" s="218">
        <f t="shared" si="2"/>
        <v>0</v>
      </c>
      <c r="Z46" s="219">
        <f t="shared" si="3"/>
        <v>0</v>
      </c>
      <c r="AB46" s="190">
        <f>IF(ISERROR(COUNTIF($G46:$V46,"=3")/(16-COUNTBLANK('Datos Curso'!$C$21:$C$36))), "",(COUNTIF($G46:$V46,"=3")/(16-COUNTBLANK('Datos Curso'!$C$21:$C$36))))</f>
        <v>1</v>
      </c>
      <c r="AC46" s="191">
        <f>IF(ISERROR(COUNTIF($G46:$V46,"=2")/(16-COUNTBLANK('Datos Curso'!$C$21:$C$36))), "",(COUNTIF($G46:$V46,"=2")/(16-COUNTBLANK('Datos Curso'!$C$21:$C$36))))</f>
        <v>0</v>
      </c>
      <c r="AD46" s="192">
        <f>IF(ISERROR(COUNTIF($G46:$V46,"=1")/(16-COUNTBLANK('Datos Curso'!$C$21:$C$36))), "",(COUNTIF($G46:$V46,"=1")/(16-COUNTBLANK('Datos Curso'!$C$21:$C$36))))</f>
        <v>0</v>
      </c>
      <c r="AE46" s="362">
        <f>IF(ISERROR(COUNTIF($G46:$V46,"=0")/(16-COUNTBLANK('Datos Curso'!$C$21:$C$36))), "",(COUNTIF($G46:$V46,"=0")/(16-COUNTBLANK('Datos Curso'!$C$21:$C$36))))</f>
        <v>0</v>
      </c>
      <c r="AF46" s="366">
        <f t="shared" si="4"/>
        <v>1</v>
      </c>
    </row>
    <row r="47" spans="2:32" ht="38.25" x14ac:dyDescent="0.25">
      <c r="B47" s="613"/>
      <c r="C47" s="676"/>
      <c r="D47" s="677"/>
      <c r="E47" s="681"/>
      <c r="F47" s="314" t="str">
        <f>Indicadores!E39</f>
        <v>Dibuja figura humana (renacuajo) o trazos intencionados, indicando qué representan sus creaciones.</v>
      </c>
      <c r="G47" s="354">
        <v>3</v>
      </c>
      <c r="H47" s="344">
        <v>3</v>
      </c>
      <c r="I47" s="344">
        <v>3</v>
      </c>
      <c r="J47" s="344">
        <v>3</v>
      </c>
      <c r="K47" s="867">
        <v>3</v>
      </c>
      <c r="L47" s="867">
        <v>3</v>
      </c>
      <c r="M47" s="867">
        <v>3</v>
      </c>
      <c r="N47" s="867">
        <v>3</v>
      </c>
      <c r="O47" s="867">
        <v>3</v>
      </c>
      <c r="P47" s="867"/>
      <c r="Q47" s="867"/>
      <c r="R47" s="867"/>
      <c r="S47" s="867"/>
      <c r="T47" s="867"/>
      <c r="U47" s="867"/>
      <c r="V47" s="883"/>
      <c r="W47" s="186">
        <f t="shared" si="0"/>
        <v>9</v>
      </c>
      <c r="X47" s="217">
        <f t="shared" si="1"/>
        <v>0</v>
      </c>
      <c r="Y47" s="218">
        <f t="shared" si="2"/>
        <v>0</v>
      </c>
      <c r="Z47" s="219">
        <f t="shared" si="3"/>
        <v>0</v>
      </c>
      <c r="AB47" s="190">
        <f>IF(ISERROR(COUNTIF($G47:$V47,"=3")/(16-COUNTBLANK('Datos Curso'!$C$21:$C$36))), "",(COUNTIF($G47:$V47,"=3")/(16-COUNTBLANK('Datos Curso'!$C$21:$C$36))))</f>
        <v>1</v>
      </c>
      <c r="AC47" s="191">
        <f>IF(ISERROR(COUNTIF($G47:$V47,"=2")/(16-COUNTBLANK('Datos Curso'!$C$21:$C$36))), "",(COUNTIF($G47:$V47,"=2")/(16-COUNTBLANK('Datos Curso'!$C$21:$C$36))))</f>
        <v>0</v>
      </c>
      <c r="AD47" s="192">
        <f>IF(ISERROR(COUNTIF($G47:$V47,"=1")/(16-COUNTBLANK('Datos Curso'!$C$21:$C$36))), "",(COUNTIF($G47:$V47,"=1")/(16-COUNTBLANK('Datos Curso'!$C$21:$C$36))))</f>
        <v>0</v>
      </c>
      <c r="AE47" s="362">
        <f>IF(ISERROR(COUNTIF($G47:$V47,"=0")/(16-COUNTBLANK('Datos Curso'!$C$21:$C$36))), "",(COUNTIF($G47:$V47,"=0")/(16-COUNTBLANK('Datos Curso'!$C$21:$C$36))))</f>
        <v>0</v>
      </c>
      <c r="AF47" s="366">
        <f t="shared" si="4"/>
        <v>1</v>
      </c>
    </row>
    <row r="48" spans="2:32" x14ac:dyDescent="0.25">
      <c r="B48" s="613"/>
      <c r="C48" s="676"/>
      <c r="D48" s="677"/>
      <c r="E48" s="681"/>
      <c r="F48" s="314" t="str">
        <f>Indicadores!E40</f>
        <v>Entona canciones en voz alta.</v>
      </c>
      <c r="G48" s="420">
        <v>3</v>
      </c>
      <c r="H48" s="398">
        <v>3</v>
      </c>
      <c r="I48" s="398">
        <v>3</v>
      </c>
      <c r="J48" s="398">
        <v>3</v>
      </c>
      <c r="K48" s="870">
        <v>2</v>
      </c>
      <c r="L48" s="870">
        <v>2</v>
      </c>
      <c r="M48" s="870">
        <v>2</v>
      </c>
      <c r="N48" s="870">
        <v>2</v>
      </c>
      <c r="O48" s="870">
        <v>2</v>
      </c>
      <c r="P48" s="870"/>
      <c r="Q48" s="870"/>
      <c r="R48" s="870"/>
      <c r="S48" s="870"/>
      <c r="T48" s="870"/>
      <c r="U48" s="870"/>
      <c r="V48" s="881"/>
      <c r="W48" s="186">
        <f t="shared" si="0"/>
        <v>4</v>
      </c>
      <c r="X48" s="217">
        <f t="shared" si="1"/>
        <v>5</v>
      </c>
      <c r="Y48" s="218">
        <f t="shared" si="2"/>
        <v>0</v>
      </c>
      <c r="Z48" s="219">
        <f t="shared" si="3"/>
        <v>0</v>
      </c>
      <c r="AB48" s="190">
        <f>IF(ISERROR(COUNTIF($G48:$V48,"=3")/(16-COUNTBLANK('Datos Curso'!$C$21:$C$36))), "",(COUNTIF($G48:$V48,"=3")/(16-COUNTBLANK('Datos Curso'!$C$21:$C$36))))</f>
        <v>0.44444444444444442</v>
      </c>
      <c r="AC48" s="191">
        <f>IF(ISERROR(COUNTIF($G48:$V48,"=2")/(16-COUNTBLANK('Datos Curso'!$C$21:$C$36))), "",(COUNTIF($G48:$V48,"=2")/(16-COUNTBLANK('Datos Curso'!$C$21:$C$36))))</f>
        <v>0.55555555555555558</v>
      </c>
      <c r="AD48" s="192">
        <f>IF(ISERROR(COUNTIF($G48:$V48,"=1")/(16-COUNTBLANK('Datos Curso'!$C$21:$C$36))), "",(COUNTIF($G48:$V48,"=1")/(16-COUNTBLANK('Datos Curso'!$C$21:$C$36))))</f>
        <v>0</v>
      </c>
      <c r="AE48" s="362">
        <f>IF(ISERROR(COUNTIF($G48:$V48,"=0")/(16-COUNTBLANK('Datos Curso'!$C$21:$C$36))), "",(COUNTIF($G48:$V48,"=0")/(16-COUNTBLANK('Datos Curso'!$C$21:$C$36))))</f>
        <v>0</v>
      </c>
      <c r="AF48" s="366">
        <f t="shared" si="4"/>
        <v>1</v>
      </c>
    </row>
    <row r="49" spans="1:32" ht="25.5" x14ac:dyDescent="0.25">
      <c r="B49" s="613"/>
      <c r="C49" s="676"/>
      <c r="D49" s="677"/>
      <c r="E49" s="681"/>
      <c r="F49" s="314" t="str">
        <f>Indicadores!E41</f>
        <v>Identifica colores o formas que observa en diversos elementos u objetos.</v>
      </c>
      <c r="G49" s="421">
        <v>3</v>
      </c>
      <c r="H49" s="398">
        <v>3</v>
      </c>
      <c r="I49" s="398">
        <v>3</v>
      </c>
      <c r="J49" s="398">
        <v>3</v>
      </c>
      <c r="K49" s="870">
        <v>3</v>
      </c>
      <c r="L49" s="870">
        <v>2</v>
      </c>
      <c r="M49" s="870">
        <v>3</v>
      </c>
      <c r="N49" s="870">
        <v>3</v>
      </c>
      <c r="O49" s="870">
        <v>3</v>
      </c>
      <c r="P49" s="870"/>
      <c r="Q49" s="870"/>
      <c r="R49" s="870"/>
      <c r="S49" s="870"/>
      <c r="T49" s="870"/>
      <c r="U49" s="870"/>
      <c r="V49" s="881"/>
      <c r="W49" s="186">
        <f t="shared" si="0"/>
        <v>8</v>
      </c>
      <c r="X49" s="217">
        <f t="shared" si="1"/>
        <v>1</v>
      </c>
      <c r="Y49" s="218">
        <f t="shared" si="2"/>
        <v>0</v>
      </c>
      <c r="Z49" s="219">
        <f t="shared" si="3"/>
        <v>0</v>
      </c>
      <c r="AB49" s="190">
        <f>IF(ISERROR(COUNTIF($G49:$V49,"=3")/(16-COUNTBLANK('Datos Curso'!$C$21:$C$36))), "",(COUNTIF($G49:$V49,"=3")/(16-COUNTBLANK('Datos Curso'!$C$21:$C$36))))</f>
        <v>0.88888888888888884</v>
      </c>
      <c r="AC49" s="191">
        <f>IF(ISERROR(COUNTIF($G49:$V49,"=2")/(16-COUNTBLANK('Datos Curso'!$C$21:$C$36))), "",(COUNTIF($G49:$V49,"=2")/(16-COUNTBLANK('Datos Curso'!$C$21:$C$36))))</f>
        <v>0.1111111111111111</v>
      </c>
      <c r="AD49" s="192">
        <f>IF(ISERROR(COUNTIF($G49:$V49,"=1")/(16-COUNTBLANK('Datos Curso'!$C$21:$C$36))), "",(COUNTIF($G49:$V49,"=1")/(16-COUNTBLANK('Datos Curso'!$C$21:$C$36))))</f>
        <v>0</v>
      </c>
      <c r="AE49" s="362">
        <f>IF(ISERROR(COUNTIF($G49:$V49,"=0")/(16-COUNTBLANK('Datos Curso'!$C$21:$C$36))), "",(COUNTIF($G49:$V49,"=0")/(16-COUNTBLANK('Datos Curso'!$C$21:$C$36))))</f>
        <v>0</v>
      </c>
      <c r="AF49" s="366">
        <f t="shared" si="4"/>
        <v>1</v>
      </c>
    </row>
    <row r="50" spans="1:32" ht="26.25" thickBot="1" x14ac:dyDescent="0.3">
      <c r="B50" s="614"/>
      <c r="C50" s="678"/>
      <c r="D50" s="679"/>
      <c r="E50" s="682"/>
      <c r="F50" s="316" t="str">
        <f>Indicadores!E42</f>
        <v>Menciona su agrado o desagrado al observar o escuchar alguna pieza artística.</v>
      </c>
      <c r="G50" s="422">
        <v>3</v>
      </c>
      <c r="H50" s="399">
        <v>3</v>
      </c>
      <c r="I50" s="399">
        <v>3</v>
      </c>
      <c r="J50" s="399">
        <v>3</v>
      </c>
      <c r="K50" s="885">
        <v>3</v>
      </c>
      <c r="L50" s="885">
        <v>3</v>
      </c>
      <c r="M50" s="885">
        <v>3</v>
      </c>
      <c r="N50" s="885">
        <v>3</v>
      </c>
      <c r="O50" s="885">
        <v>3</v>
      </c>
      <c r="P50" s="885"/>
      <c r="Q50" s="885"/>
      <c r="R50" s="885"/>
      <c r="S50" s="885"/>
      <c r="T50" s="885"/>
      <c r="U50" s="885"/>
      <c r="V50" s="886"/>
      <c r="W50" s="220">
        <f t="shared" si="0"/>
        <v>9</v>
      </c>
      <c r="X50" s="221">
        <f t="shared" si="1"/>
        <v>0</v>
      </c>
      <c r="Y50" s="222">
        <f t="shared" si="2"/>
        <v>0</v>
      </c>
      <c r="Z50" s="223">
        <f t="shared" si="3"/>
        <v>0</v>
      </c>
      <c r="AB50" s="199">
        <f>IF(ISERROR(COUNTIF($G50:$V50,"=3")/(16-COUNTBLANK('Datos Curso'!$C$21:$C$36))), "",(COUNTIF($G50:$V50,"=3")/(16-COUNTBLANK('Datos Curso'!$C$21:$C$36))))</f>
        <v>1</v>
      </c>
      <c r="AC50" s="200">
        <f>IF(ISERROR(COUNTIF($G50:$V50,"=2")/(16-COUNTBLANK('Datos Curso'!$C$21:$C$36))), "",(COUNTIF($G50:$V50,"=2")/(16-COUNTBLANK('Datos Curso'!$C$21:$C$36))))</f>
        <v>0</v>
      </c>
      <c r="AD50" s="201">
        <f>IF(ISERROR(COUNTIF($G50:$V50,"=1")/(16-COUNTBLANK('Datos Curso'!$C$21:$C$36))), "",(COUNTIF($G50:$V50,"=1")/(16-COUNTBLANK('Datos Curso'!$C$21:$C$36))))</f>
        <v>0</v>
      </c>
      <c r="AE50" s="364">
        <f>IF(ISERROR(COUNTIF($G50:$V50,"=0")/(16-COUNTBLANK('Datos Curso'!$C$21:$C$36))), "",(COUNTIF($G50:$V50,"=0")/(16-COUNTBLANK('Datos Curso'!$C$21:$C$36))))</f>
        <v>0</v>
      </c>
      <c r="AF50" s="367">
        <f t="shared" si="4"/>
        <v>1</v>
      </c>
    </row>
    <row r="51" spans="1:32" ht="13.5" customHeight="1" thickBot="1" x14ac:dyDescent="0.3">
      <c r="A51" s="182"/>
      <c r="B51" s="210"/>
      <c r="C51" s="210"/>
      <c r="D51" s="211"/>
      <c r="E51" s="224"/>
      <c r="F51" s="225"/>
      <c r="G51" s="397"/>
      <c r="H51" s="397"/>
      <c r="I51" s="397"/>
      <c r="J51" s="397"/>
      <c r="K51" s="878"/>
      <c r="L51" s="878"/>
      <c r="M51" s="878"/>
      <c r="N51" s="878"/>
      <c r="O51" s="878"/>
      <c r="P51" s="878"/>
      <c r="Q51" s="878"/>
      <c r="R51" s="878"/>
      <c r="S51" s="878"/>
      <c r="T51" s="878"/>
      <c r="U51" s="878"/>
      <c r="V51" s="879"/>
      <c r="W51" s="226"/>
      <c r="X51" s="226"/>
      <c r="Y51" s="226"/>
      <c r="Z51" s="226"/>
      <c r="AA51" s="214"/>
      <c r="AB51" s="213"/>
      <c r="AC51" s="213"/>
      <c r="AD51" s="213"/>
      <c r="AE51" s="213"/>
      <c r="AF51" s="370"/>
    </row>
    <row r="52" spans="1:32" ht="25.5" x14ac:dyDescent="0.25">
      <c r="B52" s="650" t="str">
        <f>Indicadores!B44</f>
        <v>Relación con el medio natural y cultural</v>
      </c>
      <c r="C52" s="653" t="str">
        <f>Indicadores!C44</f>
        <v xml:space="preserve">Seres vivos y su entorno      </v>
      </c>
      <c r="D52" s="664"/>
      <c r="E52" s="653" t="str">
        <f>Indicadores!D44</f>
        <v>Descubrimiento del mundo natural</v>
      </c>
      <c r="F52" s="317" t="str">
        <f>Indicadores!E44</f>
        <v>Identifica características físicas de personas, plantas y animales.</v>
      </c>
      <c r="G52" s="356">
        <v>3</v>
      </c>
      <c r="H52" s="342">
        <v>3</v>
      </c>
      <c r="I52" s="342">
        <v>3</v>
      </c>
      <c r="J52" s="342">
        <v>3</v>
      </c>
      <c r="K52" s="864">
        <v>3</v>
      </c>
      <c r="L52" s="864">
        <v>3</v>
      </c>
      <c r="M52" s="864">
        <v>3</v>
      </c>
      <c r="N52" s="864">
        <v>3</v>
      </c>
      <c r="O52" s="864">
        <v>3</v>
      </c>
      <c r="P52" s="864"/>
      <c r="Q52" s="864"/>
      <c r="R52" s="864"/>
      <c r="S52" s="864"/>
      <c r="T52" s="864"/>
      <c r="U52" s="864"/>
      <c r="V52" s="865"/>
      <c r="W52" s="178">
        <f t="shared" si="0"/>
        <v>9</v>
      </c>
      <c r="X52" s="179">
        <f t="shared" si="1"/>
        <v>0</v>
      </c>
      <c r="Y52" s="216">
        <f t="shared" si="2"/>
        <v>0</v>
      </c>
      <c r="Z52" s="181">
        <f t="shared" si="3"/>
        <v>0</v>
      </c>
      <c r="AB52" s="183">
        <f>IF(ISERROR(COUNTIF($G52:$V52,"=3")/(16-COUNTBLANK('Datos Curso'!$C$21:$C$36))), "",(COUNTIF($G52:$V52,"=3")/(16-COUNTBLANK('Datos Curso'!$C$21:$C$36))))</f>
        <v>1</v>
      </c>
      <c r="AC52" s="184">
        <f>IF(ISERROR(COUNTIF($G52:$V52,"=2")/(16-COUNTBLANK('Datos Curso'!$C$21:$C$36))), "",(COUNTIF($G52:$V52,"=2")/(16-COUNTBLANK('Datos Curso'!$C$21:$C$36))))</f>
        <v>0</v>
      </c>
      <c r="AD52" s="185">
        <f>IF(ISERROR(COUNTIF($G52:$V52,"=1")/(16-COUNTBLANK('Datos Curso'!$C$21:$C$36))), "",(COUNTIF($G52:$V52,"=1")/(16-COUNTBLANK('Datos Curso'!$C$21:$C$36))))</f>
        <v>0</v>
      </c>
      <c r="AE52" s="358">
        <f>IF(ISERROR(COUNTIF($G52:$V52,"=0")/(16-COUNTBLANK('Datos Curso'!$C$21:$C$36))), "",(COUNTIF($G52:$V52,"=0")/(16-COUNTBLANK('Datos Curso'!$C$21:$C$36))))</f>
        <v>0</v>
      </c>
      <c r="AF52" s="365">
        <f t="shared" si="4"/>
        <v>1</v>
      </c>
    </row>
    <row r="53" spans="1:32" x14ac:dyDescent="0.25">
      <c r="B53" s="651"/>
      <c r="C53" s="654"/>
      <c r="D53" s="665"/>
      <c r="E53" s="654"/>
      <c r="F53" s="318" t="str">
        <f>Indicadores!E45</f>
        <v>Experimenta su entorno con materiales simples.</v>
      </c>
      <c r="G53" s="355">
        <v>2</v>
      </c>
      <c r="H53" s="346">
        <v>2</v>
      </c>
      <c r="I53" s="346">
        <v>2</v>
      </c>
      <c r="J53" s="346">
        <v>2</v>
      </c>
      <c r="K53" s="870">
        <v>2</v>
      </c>
      <c r="L53" s="870">
        <v>2</v>
      </c>
      <c r="M53" s="870">
        <v>2</v>
      </c>
      <c r="N53" s="870">
        <v>2</v>
      </c>
      <c r="O53" s="870">
        <v>2</v>
      </c>
      <c r="P53" s="870"/>
      <c r="Q53" s="870"/>
      <c r="R53" s="870"/>
      <c r="S53" s="870"/>
      <c r="T53" s="870"/>
      <c r="U53" s="870"/>
      <c r="V53" s="871"/>
      <c r="W53" s="186">
        <f t="shared" si="0"/>
        <v>0</v>
      </c>
      <c r="X53" s="217">
        <f t="shared" si="1"/>
        <v>9</v>
      </c>
      <c r="Y53" s="218">
        <f t="shared" si="2"/>
        <v>0</v>
      </c>
      <c r="Z53" s="219">
        <f t="shared" si="3"/>
        <v>0</v>
      </c>
      <c r="AB53" s="190">
        <f>IF(ISERROR(COUNTIF($G53:$V53,"=3")/(16-COUNTBLANK('Datos Curso'!$C$21:$C$36))), "",(COUNTIF($G53:$V53,"=3")/(16-COUNTBLANK('Datos Curso'!$C$21:$C$36))))</f>
        <v>0</v>
      </c>
      <c r="AC53" s="191">
        <f>IF(ISERROR(COUNTIF($G53:$V53,"=2")/(16-COUNTBLANK('Datos Curso'!$C$21:$C$36))), "",(COUNTIF($G53:$V53,"=2")/(16-COUNTBLANK('Datos Curso'!$C$21:$C$36))))</f>
        <v>1</v>
      </c>
      <c r="AD53" s="192">
        <f>IF(ISERROR(COUNTIF($G53:$V53,"=1")/(16-COUNTBLANK('Datos Curso'!$C$21:$C$36))), "",(COUNTIF($G53:$V53,"=1")/(16-COUNTBLANK('Datos Curso'!$C$21:$C$36))))</f>
        <v>0</v>
      </c>
      <c r="AE53" s="359">
        <f>IF(ISERROR(COUNTIF($G53:$V53,"=0")/(16-COUNTBLANK('Datos Curso'!$C$21:$C$36))), "",(COUNTIF($G53:$V53,"=0")/(16-COUNTBLANK('Datos Curso'!$C$21:$C$36))))</f>
        <v>0</v>
      </c>
      <c r="AF53" s="366">
        <f t="shared" si="4"/>
        <v>1</v>
      </c>
    </row>
    <row r="54" spans="1:32" ht="25.5" x14ac:dyDescent="0.25">
      <c r="B54" s="651"/>
      <c r="C54" s="654"/>
      <c r="D54" s="665"/>
      <c r="E54" s="654"/>
      <c r="F54" s="318" t="str">
        <f>Indicadores!E46</f>
        <v>Identifica elementos que forman parte del medio ambiente, cuando se le pregunta.</v>
      </c>
      <c r="G54" s="345">
        <v>2</v>
      </c>
      <c r="H54" s="346">
        <v>2</v>
      </c>
      <c r="I54" s="346">
        <v>2</v>
      </c>
      <c r="J54" s="346">
        <v>2</v>
      </c>
      <c r="K54" s="870">
        <v>2</v>
      </c>
      <c r="L54" s="870">
        <v>2</v>
      </c>
      <c r="M54" s="870">
        <v>2</v>
      </c>
      <c r="N54" s="870">
        <v>2</v>
      </c>
      <c r="O54" s="870">
        <v>2</v>
      </c>
      <c r="P54" s="870"/>
      <c r="Q54" s="870"/>
      <c r="R54" s="870"/>
      <c r="S54" s="870"/>
      <c r="T54" s="870"/>
      <c r="U54" s="870"/>
      <c r="V54" s="871"/>
      <c r="W54" s="186">
        <f t="shared" si="0"/>
        <v>0</v>
      </c>
      <c r="X54" s="217">
        <f t="shared" si="1"/>
        <v>9</v>
      </c>
      <c r="Y54" s="218">
        <f t="shared" si="2"/>
        <v>0</v>
      </c>
      <c r="Z54" s="219">
        <f t="shared" si="3"/>
        <v>0</v>
      </c>
      <c r="AB54" s="190">
        <f>IF(ISERROR(COUNTIF($G54:$V54,"=3")/(16-COUNTBLANK('Datos Curso'!$C$21:$C$36))), "",(COUNTIF($G54:$V54,"=3")/(16-COUNTBLANK('Datos Curso'!$C$21:$C$36))))</f>
        <v>0</v>
      </c>
      <c r="AC54" s="191">
        <f>IF(ISERROR(COUNTIF($G54:$V54,"=2")/(16-COUNTBLANK('Datos Curso'!$C$21:$C$36))), "",(COUNTIF($G54:$V54,"=2")/(16-COUNTBLANK('Datos Curso'!$C$21:$C$36))))</f>
        <v>1</v>
      </c>
      <c r="AD54" s="192">
        <f>IF(ISERROR(COUNTIF($G54:$V54,"=1")/(16-COUNTBLANK('Datos Curso'!$C$21:$C$36))), "",(COUNTIF($G54:$V54,"=1")/(16-COUNTBLANK('Datos Curso'!$C$21:$C$36))))</f>
        <v>0</v>
      </c>
      <c r="AE54" s="359">
        <f>IF(ISERROR(COUNTIF($G54:$V54,"=0")/(16-COUNTBLANK('Datos Curso'!$C$21:$C$36))), "",(COUNTIF($G54:$V54,"=0")/(16-COUNTBLANK('Datos Curso'!$C$21:$C$36))))</f>
        <v>0</v>
      </c>
      <c r="AF54" s="366">
        <f t="shared" si="4"/>
        <v>1</v>
      </c>
    </row>
    <row r="55" spans="1:32" ht="25.5" x14ac:dyDescent="0.25">
      <c r="B55" s="651"/>
      <c r="C55" s="654"/>
      <c r="D55" s="665"/>
      <c r="E55" s="654"/>
      <c r="F55" s="318" t="str">
        <f>Indicadores!E47</f>
        <v>Reconoce algunos fenómenos naturales que observa en afiches, fotos o noticias.</v>
      </c>
      <c r="G55" s="354">
        <v>3</v>
      </c>
      <c r="H55" s="344">
        <v>3</v>
      </c>
      <c r="I55" s="344">
        <v>3</v>
      </c>
      <c r="J55" s="344">
        <v>3</v>
      </c>
      <c r="K55" s="867">
        <v>3</v>
      </c>
      <c r="L55" s="867">
        <v>3</v>
      </c>
      <c r="M55" s="867">
        <v>3</v>
      </c>
      <c r="N55" s="867">
        <v>3</v>
      </c>
      <c r="O55" s="867">
        <v>3</v>
      </c>
      <c r="P55" s="867"/>
      <c r="Q55" s="867"/>
      <c r="R55" s="867"/>
      <c r="S55" s="867"/>
      <c r="T55" s="867"/>
      <c r="U55" s="867"/>
      <c r="V55" s="868"/>
      <c r="W55" s="186">
        <f t="shared" si="0"/>
        <v>9</v>
      </c>
      <c r="X55" s="217">
        <f t="shared" si="1"/>
        <v>0</v>
      </c>
      <c r="Y55" s="218">
        <f t="shared" si="2"/>
        <v>0</v>
      </c>
      <c r="Z55" s="219">
        <f t="shared" si="3"/>
        <v>0</v>
      </c>
      <c r="AB55" s="190">
        <f>IF(ISERROR(COUNTIF($G55:$V55,"=3")/(16-COUNTBLANK('Datos Curso'!$C$21:$C$36))), "",(COUNTIF($G55:$V55,"=3")/(16-COUNTBLANK('Datos Curso'!$C$21:$C$36))))</f>
        <v>1</v>
      </c>
      <c r="AC55" s="191">
        <f>IF(ISERROR(COUNTIF($G55:$V55,"=2")/(16-COUNTBLANK('Datos Curso'!$C$21:$C$36))), "",(COUNTIF($G55:$V55,"=2")/(16-COUNTBLANK('Datos Curso'!$C$21:$C$36))))</f>
        <v>0</v>
      </c>
      <c r="AD55" s="192">
        <f>IF(ISERROR(COUNTIF($G55:$V55,"=1")/(16-COUNTBLANK('Datos Curso'!$C$21:$C$36))), "",(COUNTIF($G55:$V55,"=1")/(16-COUNTBLANK('Datos Curso'!$C$21:$C$36))))</f>
        <v>0</v>
      </c>
      <c r="AE55" s="359">
        <f>IF(ISERROR(COUNTIF($G55:$V55,"=0")/(16-COUNTBLANK('Datos Curso'!$C$21:$C$36))), "",(COUNTIF($G55:$V55,"=0")/(16-COUNTBLANK('Datos Curso'!$C$21:$C$36))))</f>
        <v>0</v>
      </c>
      <c r="AF55" s="366">
        <f t="shared" si="4"/>
        <v>1</v>
      </c>
    </row>
    <row r="56" spans="1:32" ht="15.75" thickBot="1" x14ac:dyDescent="0.3">
      <c r="B56" s="651"/>
      <c r="C56" s="666"/>
      <c r="D56" s="667"/>
      <c r="E56" s="654"/>
      <c r="F56" s="318" t="str">
        <f>Indicadores!E48</f>
        <v>Experimenta los pasos del método científico</v>
      </c>
      <c r="G56" s="355">
        <v>2</v>
      </c>
      <c r="H56" s="346">
        <v>3</v>
      </c>
      <c r="I56" s="346">
        <v>3</v>
      </c>
      <c r="J56" s="346">
        <v>3</v>
      </c>
      <c r="K56" s="870">
        <v>3</v>
      </c>
      <c r="L56" s="870">
        <v>2</v>
      </c>
      <c r="M56" s="870">
        <v>2</v>
      </c>
      <c r="N56" s="870">
        <v>2</v>
      </c>
      <c r="O56" s="870">
        <v>2</v>
      </c>
      <c r="P56" s="870"/>
      <c r="Q56" s="870"/>
      <c r="R56" s="870"/>
      <c r="S56" s="870"/>
      <c r="T56" s="870"/>
      <c r="U56" s="870"/>
      <c r="V56" s="871"/>
      <c r="W56" s="186">
        <f t="shared" si="0"/>
        <v>4</v>
      </c>
      <c r="X56" s="217">
        <f t="shared" si="1"/>
        <v>5</v>
      </c>
      <c r="Y56" s="218">
        <f t="shared" si="2"/>
        <v>0</v>
      </c>
      <c r="Z56" s="219">
        <f t="shared" si="3"/>
        <v>0</v>
      </c>
      <c r="AB56" s="199">
        <f>IF(ISERROR(COUNTIF($G56:$V56,"=3")/(16-COUNTBLANK('Datos Curso'!$C$21:$C$36))), "",(COUNTIF($G56:$V56,"=3")/(16-COUNTBLANK('Datos Curso'!$C$21:$C$36))))</f>
        <v>0.44444444444444442</v>
      </c>
      <c r="AC56" s="200">
        <f>IF(ISERROR(COUNTIF($G56:$V56,"=2")/(16-COUNTBLANK('Datos Curso'!$C$21:$C$36))), "",(COUNTIF($G56:$V56,"=2")/(16-COUNTBLANK('Datos Curso'!$C$21:$C$36))))</f>
        <v>0.55555555555555558</v>
      </c>
      <c r="AD56" s="201">
        <f>IF(ISERROR(COUNTIF($G56:$V56,"=1")/(16-COUNTBLANK('Datos Curso'!$C$21:$C$36))), "",(COUNTIF($G56:$V56,"=1")/(16-COUNTBLANK('Datos Curso'!$C$21:$C$36))))</f>
        <v>0</v>
      </c>
      <c r="AE56" s="360">
        <f>IF(ISERROR(COUNTIF($G56:$V56,"=0")/(16-COUNTBLANK('Datos Curso'!$C$21:$C$36))), "",(COUNTIF($G56:$V56,"=0")/(16-COUNTBLANK('Datos Curso'!$C$21:$C$36))))</f>
        <v>0</v>
      </c>
      <c r="AF56" s="367">
        <f t="shared" si="4"/>
        <v>1</v>
      </c>
    </row>
    <row r="57" spans="1:32" x14ac:dyDescent="0.25">
      <c r="B57" s="651"/>
      <c r="C57" s="653" t="str">
        <f>Indicadores!C49</f>
        <v>Grupos humanos: sus formas de vida y acontecimientos relevantes</v>
      </c>
      <c r="D57" s="664"/>
      <c r="E57" s="653" t="str">
        <f>Indicadores!D49</f>
        <v>Conocimiento del entorno social</v>
      </c>
      <c r="F57" s="318" t="str">
        <f>Indicadores!E49</f>
        <v xml:space="preserve">Identifica a sus familiares más cercanos. </v>
      </c>
      <c r="G57" s="356">
        <v>2</v>
      </c>
      <c r="H57" s="342">
        <v>2</v>
      </c>
      <c r="I57" s="342">
        <v>2</v>
      </c>
      <c r="J57" s="342">
        <v>2</v>
      </c>
      <c r="K57" s="864">
        <v>3</v>
      </c>
      <c r="L57" s="864">
        <v>3</v>
      </c>
      <c r="M57" s="864">
        <v>3</v>
      </c>
      <c r="N57" s="864">
        <v>3</v>
      </c>
      <c r="O57" s="864">
        <v>3</v>
      </c>
      <c r="P57" s="864"/>
      <c r="Q57" s="864"/>
      <c r="R57" s="864"/>
      <c r="S57" s="864"/>
      <c r="T57" s="864"/>
      <c r="U57" s="864"/>
      <c r="V57" s="865"/>
      <c r="W57" s="178">
        <f t="shared" si="0"/>
        <v>5</v>
      </c>
      <c r="X57" s="179">
        <f t="shared" si="1"/>
        <v>4</v>
      </c>
      <c r="Y57" s="216">
        <f t="shared" si="2"/>
        <v>0</v>
      </c>
      <c r="Z57" s="181">
        <f t="shared" si="3"/>
        <v>0</v>
      </c>
      <c r="AB57" s="183">
        <f>IF(ISERROR(COUNTIF($G57:$V57,"=3")/(16-COUNTBLANK('Datos Curso'!$C$21:$C$36))), "",(COUNTIF($G57:$V57,"=3")/(16-COUNTBLANK('Datos Curso'!$C$21:$C$36))))</f>
        <v>0.55555555555555558</v>
      </c>
      <c r="AC57" s="184">
        <f>IF(ISERROR(COUNTIF($G57:$V57,"=2")/(16-COUNTBLANK('Datos Curso'!$C$21:$C$36))), "",(COUNTIF($G57:$V57,"=2")/(16-COUNTBLANK('Datos Curso'!$C$21:$C$36))))</f>
        <v>0.44444444444444442</v>
      </c>
      <c r="AD57" s="185">
        <f>IF(ISERROR(COUNTIF($G57:$V57,"=1")/(16-COUNTBLANK('Datos Curso'!$C$21:$C$36))), "",(COUNTIF($G57:$V57,"=1")/(16-COUNTBLANK('Datos Curso'!$C$21:$C$36))))</f>
        <v>0</v>
      </c>
      <c r="AE57" s="358">
        <f>IF(ISERROR(COUNTIF($G57:$V57,"=0")/(16-COUNTBLANK('Datos Curso'!$C$21:$C$36))), "",(COUNTIF($G57:$V57,"=0")/(16-COUNTBLANK('Datos Curso'!$C$21:$C$36))))</f>
        <v>0</v>
      </c>
      <c r="AF57" s="365">
        <f t="shared" si="4"/>
        <v>1</v>
      </c>
    </row>
    <row r="58" spans="1:32" ht="38.25" x14ac:dyDescent="0.25">
      <c r="B58" s="651"/>
      <c r="C58" s="654"/>
      <c r="D58" s="665"/>
      <c r="E58" s="654"/>
      <c r="F58" s="318" t="str">
        <f>Indicadores!E50</f>
        <v>Identifica la utilidad que tienen algunos aparatos electrónicos (radio, televisor, teléfono, computador) y utiliza algunas de sus funciones.</v>
      </c>
      <c r="G58" s="345">
        <v>3</v>
      </c>
      <c r="H58" s="346">
        <v>3</v>
      </c>
      <c r="I58" s="346">
        <v>3</v>
      </c>
      <c r="J58" s="346">
        <v>3</v>
      </c>
      <c r="K58" s="870">
        <v>3</v>
      </c>
      <c r="L58" s="870">
        <v>3</v>
      </c>
      <c r="M58" s="870">
        <v>3</v>
      </c>
      <c r="N58" s="870">
        <v>3</v>
      </c>
      <c r="O58" s="870">
        <v>3</v>
      </c>
      <c r="P58" s="870"/>
      <c r="Q58" s="870"/>
      <c r="R58" s="870"/>
      <c r="S58" s="870"/>
      <c r="T58" s="870"/>
      <c r="U58" s="870"/>
      <c r="V58" s="871"/>
      <c r="W58" s="186">
        <f>COUNTIF($G58:$V58,"=3")</f>
        <v>9</v>
      </c>
      <c r="X58" s="217">
        <f>COUNTIF($G58:$V58,"=2")</f>
        <v>0</v>
      </c>
      <c r="Y58" s="218">
        <f>COUNTIF($G58:$V58,"=1")</f>
        <v>0</v>
      </c>
      <c r="Z58" s="219">
        <f>COUNTIF($G58:$V58,"=0")</f>
        <v>0</v>
      </c>
      <c r="AB58" s="190">
        <f>IF(ISERROR(COUNTIF($G58:$V58,"=3")/(16-COUNTBLANK('Datos Curso'!$C$21:$C$36))), "",(COUNTIF($G58:$V58,"=3")/(16-COUNTBLANK('Datos Curso'!$C$21:$C$36))))</f>
        <v>1</v>
      </c>
      <c r="AC58" s="191">
        <f>IF(ISERROR(COUNTIF($G58:$V58,"=2")/(16-COUNTBLANK('Datos Curso'!$C$21:$C$36))), "",(COUNTIF($G58:$V58,"=2")/(16-COUNTBLANK('Datos Curso'!$C$21:$C$36))))</f>
        <v>0</v>
      </c>
      <c r="AD58" s="192">
        <f>IF(ISERROR(COUNTIF($G58:$V58,"=1")/(16-COUNTBLANK('Datos Curso'!$C$21:$C$36))), "",(COUNTIF($G58:$V58,"=1")/(16-COUNTBLANK('Datos Curso'!$C$21:$C$36))))</f>
        <v>0</v>
      </c>
      <c r="AE58" s="359">
        <f>IF(ISERROR(COUNTIF($G58:$V58,"=0")/(16-COUNTBLANK('Datos Curso'!$C$21:$C$36))), "",(COUNTIF($G58:$V58,"=0")/(16-COUNTBLANK('Datos Curso'!$C$21:$C$36))))</f>
        <v>0</v>
      </c>
      <c r="AF58" s="366">
        <f t="shared" si="4"/>
        <v>1</v>
      </c>
    </row>
    <row r="59" spans="1:32" ht="25.5" x14ac:dyDescent="0.25">
      <c r="B59" s="651"/>
      <c r="C59" s="654"/>
      <c r="D59" s="665"/>
      <c r="E59" s="654"/>
      <c r="F59" s="318" t="str">
        <f>Indicadores!E51</f>
        <v>Describe las principales características de lugares que conoce.</v>
      </c>
      <c r="G59" s="345">
        <v>3</v>
      </c>
      <c r="H59" s="346">
        <v>3</v>
      </c>
      <c r="I59" s="346">
        <v>3</v>
      </c>
      <c r="J59" s="346">
        <v>3</v>
      </c>
      <c r="K59" s="870">
        <v>3</v>
      </c>
      <c r="L59" s="870">
        <v>3</v>
      </c>
      <c r="M59" s="870">
        <v>3</v>
      </c>
      <c r="N59" s="870">
        <v>3</v>
      </c>
      <c r="O59" s="870">
        <v>3</v>
      </c>
      <c r="P59" s="870"/>
      <c r="Q59" s="870"/>
      <c r="R59" s="870"/>
      <c r="S59" s="870"/>
      <c r="T59" s="870"/>
      <c r="U59" s="870"/>
      <c r="V59" s="871"/>
      <c r="W59" s="186">
        <f t="shared" ref="W59:W61" si="5">COUNTIF($G59:$V59,"=3")</f>
        <v>9</v>
      </c>
      <c r="X59" s="217">
        <f t="shared" ref="X59:X61" si="6">COUNTIF($G59:$V59,"=2")</f>
        <v>0</v>
      </c>
      <c r="Y59" s="218">
        <f t="shared" ref="Y59:Y61" si="7">COUNTIF($G59:$V59,"=1")</f>
        <v>0</v>
      </c>
      <c r="Z59" s="219">
        <f t="shared" ref="Z59:Z61" si="8">COUNTIF($G59:$V59,"=0")</f>
        <v>0</v>
      </c>
      <c r="AB59" s="190">
        <f>IF(ISERROR(COUNTIF($G59:$V59,"=3")/(16-COUNTBLANK('Datos Curso'!$C$21:$C$36))), "",(COUNTIF($G59:$V59,"=3")/(16-COUNTBLANK('Datos Curso'!$C$21:$C$36))))</f>
        <v>1</v>
      </c>
      <c r="AC59" s="191">
        <f>IF(ISERROR(COUNTIF($G59:$V59,"=2")/(16-COUNTBLANK('Datos Curso'!$C$21:$C$36))), "",(COUNTIF($G59:$V59,"=2")/(16-COUNTBLANK('Datos Curso'!$C$21:$C$36))))</f>
        <v>0</v>
      </c>
      <c r="AD59" s="192">
        <f>IF(ISERROR(COUNTIF($G59:$V59,"=1")/(16-COUNTBLANK('Datos Curso'!$C$21:$C$36))), "",(COUNTIF($G59:$V59,"=1")/(16-COUNTBLANK('Datos Curso'!$C$21:$C$36))))</f>
        <v>0</v>
      </c>
      <c r="AE59" s="359">
        <f>IF(ISERROR(COUNTIF($G59:$V59,"=0")/(16-COUNTBLANK('Datos Curso'!$C$21:$C$36))), "",(COUNTIF($G59:$V59,"=0")/(16-COUNTBLANK('Datos Curso'!$C$21:$C$36))))</f>
        <v>0</v>
      </c>
      <c r="AF59" s="366">
        <f t="shared" si="4"/>
        <v>1</v>
      </c>
    </row>
    <row r="60" spans="1:32" ht="19.5" customHeight="1" thickBot="1" x14ac:dyDescent="0.3">
      <c r="B60" s="651"/>
      <c r="C60" s="666"/>
      <c r="D60" s="667"/>
      <c r="E60" s="654"/>
      <c r="F60" s="318" t="str">
        <f>Indicadores!E52</f>
        <v>Identifica algunos, hechos y celebraciones del país.</v>
      </c>
      <c r="G60" s="347">
        <v>3</v>
      </c>
      <c r="H60" s="348">
        <v>3</v>
      </c>
      <c r="I60" s="348">
        <v>3</v>
      </c>
      <c r="J60" s="348">
        <v>3</v>
      </c>
      <c r="K60" s="873">
        <v>3</v>
      </c>
      <c r="L60" s="873">
        <v>3</v>
      </c>
      <c r="M60" s="873">
        <v>3</v>
      </c>
      <c r="N60" s="873">
        <v>3</v>
      </c>
      <c r="O60" s="873">
        <v>3</v>
      </c>
      <c r="P60" s="873"/>
      <c r="Q60" s="873"/>
      <c r="R60" s="873"/>
      <c r="S60" s="873"/>
      <c r="T60" s="873"/>
      <c r="U60" s="873"/>
      <c r="V60" s="874"/>
      <c r="W60" s="220">
        <f t="shared" si="5"/>
        <v>9</v>
      </c>
      <c r="X60" s="221">
        <f t="shared" si="6"/>
        <v>0</v>
      </c>
      <c r="Y60" s="222">
        <f t="shared" si="7"/>
        <v>0</v>
      </c>
      <c r="Z60" s="223">
        <f t="shared" si="8"/>
        <v>0</v>
      </c>
      <c r="AB60" s="199">
        <f>IF(ISERROR(COUNTIF($G60:$V60,"=3")/(16-COUNTBLANK('Datos Curso'!$C$21:$C$36))), "",(COUNTIF($G60:$V60,"=3")/(16-COUNTBLANK('Datos Curso'!$C$21:$C$36))))</f>
        <v>1</v>
      </c>
      <c r="AC60" s="200">
        <f>IF(ISERROR(COUNTIF($G60:$V60,"=2")/(16-COUNTBLANK('Datos Curso'!$C$21:$C$36))), "",(COUNTIF($G60:$V60,"=2")/(16-COUNTBLANK('Datos Curso'!$C$21:$C$36))))</f>
        <v>0</v>
      </c>
      <c r="AD60" s="201">
        <f>IF(ISERROR(COUNTIF($G60:$V60,"=1")/(16-COUNTBLANK('Datos Curso'!$C$21:$C$36))), "",(COUNTIF($G60:$V60,"=1")/(16-COUNTBLANK('Datos Curso'!$C$21:$C$36))))</f>
        <v>0</v>
      </c>
      <c r="AE60" s="360">
        <f>IF(ISERROR(COUNTIF($G60:$V60,"=0")/(16-COUNTBLANK('Datos Curso'!$C$21:$C$36))), "",(COUNTIF($G60:$V60,"=0")/(16-COUNTBLANK('Datos Curso'!$C$21:$C$36))))</f>
        <v>0</v>
      </c>
      <c r="AF60" s="367">
        <f t="shared" si="4"/>
        <v>1</v>
      </c>
    </row>
    <row r="61" spans="1:32" ht="25.5" x14ac:dyDescent="0.25">
      <c r="B61" s="651"/>
      <c r="C61" s="653" t="str">
        <f>Indicadores!C53</f>
        <v xml:space="preserve">Relaciones lógico-matemáticas y cuantificación </v>
      </c>
      <c r="D61" s="664"/>
      <c r="E61" s="655" t="str">
        <f>Indicadores!D53</f>
        <v>Razonamiento lógico y cuantificación</v>
      </c>
      <c r="F61" s="318" t="str">
        <f>Indicadores!E53</f>
        <v>Identifica algunas nociones espaciales como dentro-fuera, encima-abajo, cerca lejos.</v>
      </c>
      <c r="G61" s="354">
        <v>3</v>
      </c>
      <c r="H61" s="344">
        <v>3</v>
      </c>
      <c r="I61" s="344">
        <v>3</v>
      </c>
      <c r="J61" s="344">
        <v>3</v>
      </c>
      <c r="K61" s="867">
        <v>2</v>
      </c>
      <c r="L61" s="867">
        <v>2</v>
      </c>
      <c r="M61" s="867">
        <v>3</v>
      </c>
      <c r="N61" s="867">
        <v>3</v>
      </c>
      <c r="O61" s="867">
        <v>3</v>
      </c>
      <c r="P61" s="867"/>
      <c r="Q61" s="867"/>
      <c r="R61" s="867"/>
      <c r="S61" s="867"/>
      <c r="T61" s="867"/>
      <c r="U61" s="867"/>
      <c r="V61" s="868"/>
      <c r="W61" s="178">
        <f t="shared" si="5"/>
        <v>7</v>
      </c>
      <c r="X61" s="179">
        <f t="shared" si="6"/>
        <v>2</v>
      </c>
      <c r="Y61" s="216">
        <f t="shared" si="7"/>
        <v>0</v>
      </c>
      <c r="Z61" s="181">
        <f t="shared" si="8"/>
        <v>0</v>
      </c>
      <c r="AB61" s="183">
        <f>IF(ISERROR(COUNTIF($G61:$V61,"=3")/(16-COUNTBLANK('Datos Curso'!$C$21:$C$36))), "",(COUNTIF($G61:$V61,"=3")/(16-COUNTBLANK('Datos Curso'!$C$21:$C$36))))</f>
        <v>0.77777777777777779</v>
      </c>
      <c r="AC61" s="184">
        <f>IF(ISERROR(COUNTIF($G61:$V61,"=2")/(16-COUNTBLANK('Datos Curso'!$C$21:$C$36))), "",(COUNTIF($G61:$V61,"=2")/(16-COUNTBLANK('Datos Curso'!$C$21:$C$36))))</f>
        <v>0.22222222222222221</v>
      </c>
      <c r="AD61" s="185">
        <f>IF(ISERROR(COUNTIF($G61:$V61,"=1")/(16-COUNTBLANK('Datos Curso'!$C$21:$C$36))), "",(COUNTIF($G61:$V61,"=1")/(16-COUNTBLANK('Datos Curso'!$C$21:$C$36))))</f>
        <v>0</v>
      </c>
      <c r="AE61" s="363">
        <f>IF(ISERROR(COUNTIF($G61:$V61,"=0")/(16-COUNTBLANK('Datos Curso'!$C$21:$C$36))), "",(COUNTIF($G61:$V61,"=0")/(16-COUNTBLANK('Datos Curso'!$C$21:$C$36))))</f>
        <v>0</v>
      </c>
      <c r="AF61" s="365">
        <f t="shared" si="4"/>
        <v>1</v>
      </c>
    </row>
    <row r="62" spans="1:32" x14ac:dyDescent="0.25">
      <c r="B62" s="651"/>
      <c r="C62" s="654"/>
      <c r="D62" s="665"/>
      <c r="E62" s="656"/>
      <c r="F62" s="318" t="str">
        <f>Indicadores!E54</f>
        <v xml:space="preserve">Clasifica por 1 criterio </v>
      </c>
      <c r="G62" s="355">
        <v>3</v>
      </c>
      <c r="H62" s="346">
        <v>3</v>
      </c>
      <c r="I62" s="346">
        <v>3</v>
      </c>
      <c r="J62" s="346">
        <v>3</v>
      </c>
      <c r="K62" s="870">
        <v>3</v>
      </c>
      <c r="L62" s="870">
        <v>3</v>
      </c>
      <c r="M62" s="870">
        <v>3</v>
      </c>
      <c r="N62" s="870">
        <v>3</v>
      </c>
      <c r="O62" s="870">
        <v>3</v>
      </c>
      <c r="P62" s="870"/>
      <c r="Q62" s="870"/>
      <c r="R62" s="870"/>
      <c r="S62" s="870"/>
      <c r="T62" s="870"/>
      <c r="U62" s="870"/>
      <c r="V62" s="871"/>
      <c r="W62" s="186">
        <f>COUNTIF($G62:$V62,"=3")</f>
        <v>9</v>
      </c>
      <c r="X62" s="217">
        <f>COUNTIF($G62:$V62,"=2")</f>
        <v>0</v>
      </c>
      <c r="Y62" s="218">
        <f>COUNTIF($G62:$V62,"=1")</f>
        <v>0</v>
      </c>
      <c r="Z62" s="219">
        <f>COUNTIF($G62:$V62,"=0")</f>
        <v>0</v>
      </c>
      <c r="AB62" s="190">
        <f>IF(ISERROR(COUNTIF($G62:$V62,"=3")/(16-COUNTBLANK('Datos Curso'!$C$21:$C$36))), "",(COUNTIF($G62:$V62,"=3")/(16-COUNTBLANK('Datos Curso'!$C$21:$C$36))))</f>
        <v>1</v>
      </c>
      <c r="AC62" s="191">
        <f>IF(ISERROR(COUNTIF($G62:$V62,"=2")/(16-COUNTBLANK('Datos Curso'!$C$21:$C$36))), "",(COUNTIF($G62:$V62,"=2")/(16-COUNTBLANK('Datos Curso'!$C$21:$C$36))))</f>
        <v>0</v>
      </c>
      <c r="AD62" s="192">
        <f>IF(ISERROR(COUNTIF($G62:$V62,"=1")/(16-COUNTBLANK('Datos Curso'!$C$21:$C$36))), "",(COUNTIF($G62:$V62,"=1")/(16-COUNTBLANK('Datos Curso'!$C$21:$C$36))))</f>
        <v>0</v>
      </c>
      <c r="AE62" s="362">
        <f>IF(ISERROR(COUNTIF($G62:$V62,"=0")/(16-COUNTBLANK('Datos Curso'!$C$21:$C$36))), "",(COUNTIF($G62:$V62,"=0")/(16-COUNTBLANK('Datos Curso'!$C$21:$C$36))))</f>
        <v>0</v>
      </c>
      <c r="AF62" s="366">
        <f t="shared" si="4"/>
        <v>1</v>
      </c>
    </row>
    <row r="63" spans="1:32" ht="25.5" x14ac:dyDescent="0.25">
      <c r="B63" s="651"/>
      <c r="C63" s="654"/>
      <c r="D63" s="665"/>
      <c r="E63" s="656"/>
      <c r="F63" s="318" t="str">
        <f>Indicadores!E55</f>
        <v>Ordena secuencia con 3 elementos  concretos, como por ejemplo: tamaño, longitud …</v>
      </c>
      <c r="G63" s="345">
        <v>3</v>
      </c>
      <c r="H63" s="346">
        <v>3</v>
      </c>
      <c r="I63" s="346">
        <v>3</v>
      </c>
      <c r="J63" s="346">
        <v>3</v>
      </c>
      <c r="K63" s="870">
        <v>3</v>
      </c>
      <c r="L63" s="870">
        <v>3</v>
      </c>
      <c r="M63" s="870">
        <v>3</v>
      </c>
      <c r="N63" s="870">
        <v>3</v>
      </c>
      <c r="O63" s="870">
        <v>3</v>
      </c>
      <c r="P63" s="870"/>
      <c r="Q63" s="870"/>
      <c r="R63" s="870"/>
      <c r="S63" s="870"/>
      <c r="T63" s="870"/>
      <c r="U63" s="870"/>
      <c r="V63" s="871"/>
      <c r="W63" s="186">
        <f t="shared" ref="W63:W70" si="9">COUNTIF($G63:$V63,"=3")</f>
        <v>9</v>
      </c>
      <c r="X63" s="217">
        <f t="shared" ref="X63:X70" si="10">COUNTIF($G63:$V63,"=2")</f>
        <v>0</v>
      </c>
      <c r="Y63" s="218">
        <f t="shared" ref="Y63:Y70" si="11">COUNTIF($G63:$V63,"=1")</f>
        <v>0</v>
      </c>
      <c r="Z63" s="219">
        <f t="shared" ref="Z63:Z70" si="12">COUNTIF($G63:$V63,"=0")</f>
        <v>0</v>
      </c>
      <c r="AB63" s="190">
        <f>IF(ISERROR(COUNTIF($G63:$V63,"=3")/(16-COUNTBLANK('Datos Curso'!$C$21:$C$36))), "",(COUNTIF($G63:$V63,"=3")/(16-COUNTBLANK('Datos Curso'!$C$21:$C$36))))</f>
        <v>1</v>
      </c>
      <c r="AC63" s="191">
        <f>IF(ISERROR(COUNTIF($G63:$V63,"=2")/(16-COUNTBLANK('Datos Curso'!$C$21:$C$36))), "",(COUNTIF($G63:$V63,"=2")/(16-COUNTBLANK('Datos Curso'!$C$21:$C$36))))</f>
        <v>0</v>
      </c>
      <c r="AD63" s="192">
        <f>IF(ISERROR(COUNTIF($G63:$V63,"=1")/(16-COUNTBLANK('Datos Curso'!$C$21:$C$36))), "",(COUNTIF($G63:$V63,"=1")/(16-COUNTBLANK('Datos Curso'!$C$21:$C$36))))</f>
        <v>0</v>
      </c>
      <c r="AE63" s="362">
        <f>IF(ISERROR(COUNTIF($G63:$V63,"=0")/(16-COUNTBLANK('Datos Curso'!$C$21:$C$36))), "",(COUNTIF($G63:$V63,"=0")/(16-COUNTBLANK('Datos Curso'!$C$21:$C$36))))</f>
        <v>0</v>
      </c>
      <c r="AF63" s="366">
        <f t="shared" si="4"/>
        <v>1</v>
      </c>
    </row>
    <row r="64" spans="1:32" x14ac:dyDescent="0.25">
      <c r="B64" s="651"/>
      <c r="C64" s="654"/>
      <c r="D64" s="665"/>
      <c r="E64" s="656"/>
      <c r="F64" s="318" t="str">
        <f>Indicadores!E56</f>
        <v xml:space="preserve">Reproduce patrones </v>
      </c>
      <c r="G64" s="354">
        <v>3</v>
      </c>
      <c r="H64" s="344">
        <v>3</v>
      </c>
      <c r="I64" s="344">
        <v>3</v>
      </c>
      <c r="J64" s="344">
        <v>3</v>
      </c>
      <c r="K64" s="867">
        <v>3</v>
      </c>
      <c r="L64" s="867">
        <v>3</v>
      </c>
      <c r="M64" s="867">
        <v>3</v>
      </c>
      <c r="N64" s="867">
        <v>3</v>
      </c>
      <c r="O64" s="867">
        <v>3</v>
      </c>
      <c r="P64" s="867"/>
      <c r="Q64" s="867"/>
      <c r="R64" s="867"/>
      <c r="S64" s="867"/>
      <c r="T64" s="867"/>
      <c r="U64" s="867"/>
      <c r="V64" s="868"/>
      <c r="W64" s="186">
        <f t="shared" si="9"/>
        <v>9</v>
      </c>
      <c r="X64" s="217">
        <f t="shared" si="10"/>
        <v>0</v>
      </c>
      <c r="Y64" s="218">
        <f t="shared" si="11"/>
        <v>0</v>
      </c>
      <c r="Z64" s="219">
        <f t="shared" si="12"/>
        <v>0</v>
      </c>
      <c r="AB64" s="190">
        <f>IF(ISERROR(COUNTIF($G64:$V64,"=3")/(16-COUNTBLANK('Datos Curso'!$C$21:$C$36))), "",(COUNTIF($G64:$V64,"=3")/(16-COUNTBLANK('Datos Curso'!$C$21:$C$36))))</f>
        <v>1</v>
      </c>
      <c r="AC64" s="191">
        <f>IF(ISERROR(COUNTIF($G64:$V64,"=2")/(16-COUNTBLANK('Datos Curso'!$C$21:$C$36))), "",(COUNTIF($G64:$V64,"=2")/(16-COUNTBLANK('Datos Curso'!$C$21:$C$36))))</f>
        <v>0</v>
      </c>
      <c r="AD64" s="192">
        <f>IF(ISERROR(COUNTIF($G64:$V64,"=1")/(16-COUNTBLANK('Datos Curso'!$C$21:$C$36))), "",(COUNTIF($G64:$V64,"=1")/(16-COUNTBLANK('Datos Curso'!$C$21:$C$36))))</f>
        <v>0</v>
      </c>
      <c r="AE64" s="362">
        <f>IF(ISERROR(COUNTIF($G64:$V64,"=0")/(16-COUNTBLANK('Datos Curso'!$C$21:$C$36))), "",(COUNTIF($G64:$V64,"=0")/(16-COUNTBLANK('Datos Curso'!$C$21:$C$36))))</f>
        <v>0</v>
      </c>
      <c r="AF64" s="366">
        <f t="shared" si="4"/>
        <v>1</v>
      </c>
    </row>
    <row r="65" spans="2:32" ht="25.5" x14ac:dyDescent="0.25">
      <c r="B65" s="651"/>
      <c r="C65" s="654"/>
      <c r="D65" s="665"/>
      <c r="E65" s="656"/>
      <c r="F65" s="318" t="str">
        <f>Indicadores!E57</f>
        <v>Identifica conceptos “antes-después-finalmente” o lo que es “primero” o lo que “sigue”.</v>
      </c>
      <c r="G65" s="355">
        <v>3</v>
      </c>
      <c r="H65" s="346">
        <v>3</v>
      </c>
      <c r="I65" s="346">
        <v>3</v>
      </c>
      <c r="J65" s="346">
        <v>3</v>
      </c>
      <c r="K65" s="870">
        <v>3</v>
      </c>
      <c r="L65" s="870">
        <v>3</v>
      </c>
      <c r="M65" s="870">
        <v>3</v>
      </c>
      <c r="N65" s="870">
        <v>3</v>
      </c>
      <c r="O65" s="870">
        <v>3</v>
      </c>
      <c r="P65" s="870"/>
      <c r="Q65" s="870"/>
      <c r="R65" s="870"/>
      <c r="S65" s="870"/>
      <c r="T65" s="870"/>
      <c r="U65" s="870"/>
      <c r="V65" s="871"/>
      <c r="W65" s="186">
        <f t="shared" si="9"/>
        <v>9</v>
      </c>
      <c r="X65" s="217">
        <f t="shared" si="10"/>
        <v>0</v>
      </c>
      <c r="Y65" s="218">
        <f t="shared" si="11"/>
        <v>0</v>
      </c>
      <c r="Z65" s="219">
        <f t="shared" si="12"/>
        <v>0</v>
      </c>
      <c r="AB65" s="190">
        <f>IF(ISERROR(COUNTIF($G65:$V65,"=3")/(16-COUNTBLANK('Datos Curso'!$C$21:$C$36))), "",(COUNTIF($G65:$V65,"=3")/(16-COUNTBLANK('Datos Curso'!$C$21:$C$36))))</f>
        <v>1</v>
      </c>
      <c r="AC65" s="191">
        <f>IF(ISERROR(COUNTIF($G65:$V65,"=2")/(16-COUNTBLANK('Datos Curso'!$C$21:$C$36))), "",(COUNTIF($G65:$V65,"=2")/(16-COUNTBLANK('Datos Curso'!$C$21:$C$36))))</f>
        <v>0</v>
      </c>
      <c r="AD65" s="192">
        <f>IF(ISERROR(COUNTIF($G65:$V65,"=1")/(16-COUNTBLANK('Datos Curso'!$C$21:$C$36))), "",(COUNTIF($G65:$V65,"=1")/(16-COUNTBLANK('Datos Curso'!$C$21:$C$36))))</f>
        <v>0</v>
      </c>
      <c r="AE65" s="362">
        <f>IF(ISERROR(COUNTIF($G65:$V65,"=0")/(16-COUNTBLANK('Datos Curso'!$C$21:$C$36))), "",(COUNTIF($G65:$V65,"=0")/(16-COUNTBLANK('Datos Curso'!$C$21:$C$36))))</f>
        <v>0</v>
      </c>
      <c r="AF65" s="366">
        <f t="shared" si="4"/>
        <v>1</v>
      </c>
    </row>
    <row r="66" spans="2:32" ht="25.5" x14ac:dyDescent="0.25">
      <c r="B66" s="651"/>
      <c r="C66" s="654"/>
      <c r="D66" s="665"/>
      <c r="E66" s="656"/>
      <c r="F66" s="318" t="str">
        <f>Indicadores!E58</f>
        <v xml:space="preserve">Resuelve problemas prácticos de acuerdo a su nivel </v>
      </c>
      <c r="G66" s="355">
        <v>3</v>
      </c>
      <c r="H66" s="346">
        <v>3</v>
      </c>
      <c r="I66" s="346">
        <v>3</v>
      </c>
      <c r="J66" s="346">
        <v>3</v>
      </c>
      <c r="K66" s="870">
        <v>3</v>
      </c>
      <c r="L66" s="870">
        <v>3</v>
      </c>
      <c r="M66" s="870">
        <v>3</v>
      </c>
      <c r="N66" s="870">
        <v>3</v>
      </c>
      <c r="O66" s="870">
        <v>3</v>
      </c>
      <c r="P66" s="870"/>
      <c r="Q66" s="870"/>
      <c r="R66" s="870"/>
      <c r="S66" s="870"/>
      <c r="T66" s="870"/>
      <c r="U66" s="870"/>
      <c r="V66" s="871"/>
      <c r="W66" s="186">
        <f t="shared" si="9"/>
        <v>9</v>
      </c>
      <c r="X66" s="217">
        <f t="shared" si="10"/>
        <v>0</v>
      </c>
      <c r="Y66" s="218">
        <f t="shared" si="11"/>
        <v>0</v>
      </c>
      <c r="Z66" s="219">
        <f t="shared" si="12"/>
        <v>0</v>
      </c>
      <c r="AB66" s="190">
        <f>IF(ISERROR(COUNTIF($G66:$V66,"=3")/(16-COUNTBLANK('Datos Curso'!$C$21:$C$36))), "",(COUNTIF($G66:$V66,"=3")/(16-COUNTBLANK('Datos Curso'!$C$21:$C$36))))</f>
        <v>1</v>
      </c>
      <c r="AC66" s="191">
        <f>IF(ISERROR(COUNTIF($G66:$V66,"=2")/(16-COUNTBLANK('Datos Curso'!$C$21:$C$36))), "",(COUNTIF($G66:$V66,"=2")/(16-COUNTBLANK('Datos Curso'!$C$21:$C$36))))</f>
        <v>0</v>
      </c>
      <c r="AD66" s="192">
        <f>IF(ISERROR(COUNTIF($G66:$V66,"=1")/(16-COUNTBLANK('Datos Curso'!$C$21:$C$36))), "",(COUNTIF($G66:$V66,"=1")/(16-COUNTBLANK('Datos Curso'!$C$21:$C$36))))</f>
        <v>0</v>
      </c>
      <c r="AE66" s="362">
        <f>IF(ISERROR(COUNTIF($G66:$V66,"=0")/(16-COUNTBLANK('Datos Curso'!$C$21:$C$36))), "",(COUNTIF($G66:$V66,"=0")/(16-COUNTBLANK('Datos Curso'!$C$21:$C$36))))</f>
        <v>0</v>
      </c>
      <c r="AF66" s="366">
        <f t="shared" si="4"/>
        <v>1</v>
      </c>
    </row>
    <row r="67" spans="2:32" x14ac:dyDescent="0.25">
      <c r="B67" s="651"/>
      <c r="C67" s="654"/>
      <c r="D67" s="665"/>
      <c r="E67" s="656"/>
      <c r="F67" s="318" t="str">
        <f>Indicadores!E59</f>
        <v>Identifica esfera y cubo</v>
      </c>
      <c r="G67" s="345">
        <v>3</v>
      </c>
      <c r="H67" s="346">
        <v>2</v>
      </c>
      <c r="I67" s="346">
        <v>3</v>
      </c>
      <c r="J67" s="346">
        <v>2</v>
      </c>
      <c r="K67" s="870">
        <v>3</v>
      </c>
      <c r="L67" s="870">
        <v>2</v>
      </c>
      <c r="M67" s="870">
        <v>3</v>
      </c>
      <c r="N67" s="870">
        <v>2</v>
      </c>
      <c r="O67" s="870">
        <v>3</v>
      </c>
      <c r="P67" s="870"/>
      <c r="Q67" s="870"/>
      <c r="R67" s="870"/>
      <c r="S67" s="870"/>
      <c r="T67" s="870"/>
      <c r="U67" s="870"/>
      <c r="V67" s="871"/>
      <c r="W67" s="186">
        <f t="shared" si="9"/>
        <v>5</v>
      </c>
      <c r="X67" s="217">
        <f t="shared" si="10"/>
        <v>4</v>
      </c>
      <c r="Y67" s="218">
        <f t="shared" si="11"/>
        <v>0</v>
      </c>
      <c r="Z67" s="219">
        <f t="shared" si="12"/>
        <v>0</v>
      </c>
      <c r="AB67" s="190">
        <f>IF(ISERROR(COUNTIF($G67:$V67,"=3")/(16-COUNTBLANK('Datos Curso'!$C$21:$C$36))), "",(COUNTIF($G67:$V67,"=3")/(16-COUNTBLANK('Datos Curso'!$C$21:$C$36))))</f>
        <v>0.55555555555555558</v>
      </c>
      <c r="AC67" s="191">
        <f>IF(ISERROR(COUNTIF($G67:$V67,"=2")/(16-COUNTBLANK('Datos Curso'!$C$21:$C$36))), "",(COUNTIF($G67:$V67,"=2")/(16-COUNTBLANK('Datos Curso'!$C$21:$C$36))))</f>
        <v>0.44444444444444442</v>
      </c>
      <c r="AD67" s="192">
        <f>IF(ISERROR(COUNTIF($G67:$V67,"=1")/(16-COUNTBLANK('Datos Curso'!$C$21:$C$36))), "",(COUNTIF($G67:$V67,"=1")/(16-COUNTBLANK('Datos Curso'!$C$21:$C$36))))</f>
        <v>0</v>
      </c>
      <c r="AE67" s="362">
        <f>IF(ISERROR(COUNTIF($G67:$V67,"=0")/(16-COUNTBLANK('Datos Curso'!$C$21:$C$36))), "",(COUNTIF($G67:$V67,"=0")/(16-COUNTBLANK('Datos Curso'!$C$21:$C$36))))</f>
        <v>0</v>
      </c>
      <c r="AF67" s="366">
        <f t="shared" si="4"/>
        <v>1</v>
      </c>
    </row>
    <row r="68" spans="2:32" x14ac:dyDescent="0.25">
      <c r="B68" s="651"/>
      <c r="C68" s="654"/>
      <c r="D68" s="665"/>
      <c r="E68" s="656"/>
      <c r="F68" s="318" t="str">
        <f>Indicadores!E60</f>
        <v>Indica al menos 3 números entre 1 y 10.</v>
      </c>
      <c r="G68" s="354">
        <v>3</v>
      </c>
      <c r="H68" s="344">
        <v>3</v>
      </c>
      <c r="I68" s="344">
        <v>3</v>
      </c>
      <c r="J68" s="344">
        <v>3</v>
      </c>
      <c r="K68" s="867">
        <v>2</v>
      </c>
      <c r="L68" s="867">
        <v>3</v>
      </c>
      <c r="M68" s="867">
        <v>3</v>
      </c>
      <c r="N68" s="867">
        <v>3</v>
      </c>
      <c r="O68" s="867">
        <v>3</v>
      </c>
      <c r="P68" s="867"/>
      <c r="Q68" s="867"/>
      <c r="R68" s="867"/>
      <c r="S68" s="867"/>
      <c r="T68" s="867"/>
      <c r="U68" s="867"/>
      <c r="V68" s="868"/>
      <c r="W68" s="186">
        <f t="shared" si="9"/>
        <v>8</v>
      </c>
      <c r="X68" s="217">
        <f t="shared" si="10"/>
        <v>1</v>
      </c>
      <c r="Y68" s="218">
        <f t="shared" si="11"/>
        <v>0</v>
      </c>
      <c r="Z68" s="219">
        <f t="shared" si="12"/>
        <v>0</v>
      </c>
      <c r="AB68" s="190">
        <f>IF(ISERROR(COUNTIF($G68:$V68,"=3")/(16-COUNTBLANK('Datos Curso'!$C$21:$C$36))), "",(COUNTIF($G68:$V68,"=3")/(16-COUNTBLANK('Datos Curso'!$C$21:$C$36))))</f>
        <v>0.88888888888888884</v>
      </c>
      <c r="AC68" s="191">
        <f>IF(ISERROR(COUNTIF($G68:$V68,"=2")/(16-COUNTBLANK('Datos Curso'!$C$21:$C$36))), "",(COUNTIF($G68:$V68,"=2")/(16-COUNTBLANK('Datos Curso'!$C$21:$C$36))))</f>
        <v>0.1111111111111111</v>
      </c>
      <c r="AD68" s="192">
        <f>IF(ISERROR(COUNTIF($G68:$V68,"=1")/(16-COUNTBLANK('Datos Curso'!$C$21:$C$36))), "",(COUNTIF($G68:$V68,"=1")/(16-COUNTBLANK('Datos Curso'!$C$21:$C$36))))</f>
        <v>0</v>
      </c>
      <c r="AE68" s="362">
        <f>IF(ISERROR(COUNTIF($G68:$V68,"=0")/(16-COUNTBLANK('Datos Curso'!$C$21:$C$36))), "",(COUNTIF($G68:$V68,"=0")/(16-COUNTBLANK('Datos Curso'!$C$21:$C$36))))</f>
        <v>0</v>
      </c>
      <c r="AF68" s="366">
        <f t="shared" si="4"/>
        <v>1</v>
      </c>
    </row>
    <row r="69" spans="2:32" x14ac:dyDescent="0.25">
      <c r="B69" s="651"/>
      <c r="C69" s="654"/>
      <c r="D69" s="665"/>
      <c r="E69" s="656"/>
      <c r="F69" s="318" t="str">
        <f>Indicadores!E61</f>
        <v>Cuenta hasta 3 asociando el número a la cantidad.</v>
      </c>
      <c r="G69" s="355">
        <v>3</v>
      </c>
      <c r="H69" s="346">
        <v>3</v>
      </c>
      <c r="I69" s="346">
        <v>3</v>
      </c>
      <c r="J69" s="346">
        <v>3</v>
      </c>
      <c r="K69" s="870">
        <v>3</v>
      </c>
      <c r="L69" s="870">
        <v>3</v>
      </c>
      <c r="M69" s="870">
        <v>3</v>
      </c>
      <c r="N69" s="870">
        <v>3</v>
      </c>
      <c r="O69" s="870">
        <v>3</v>
      </c>
      <c r="P69" s="870"/>
      <c r="Q69" s="870"/>
      <c r="R69" s="870"/>
      <c r="S69" s="870"/>
      <c r="T69" s="870"/>
      <c r="U69" s="870"/>
      <c r="V69" s="871"/>
      <c r="W69" s="186">
        <f t="shared" si="9"/>
        <v>9</v>
      </c>
      <c r="X69" s="217">
        <f t="shared" si="10"/>
        <v>0</v>
      </c>
      <c r="Y69" s="218">
        <f t="shared" si="11"/>
        <v>0</v>
      </c>
      <c r="Z69" s="219">
        <f t="shared" si="12"/>
        <v>0</v>
      </c>
      <c r="AB69" s="190">
        <f>IF(ISERROR(COUNTIF($G69:$V69,"=3")/(16-COUNTBLANK('Datos Curso'!$C$21:$C$36))), "",(COUNTIF($G69:$V69,"=3")/(16-COUNTBLANK('Datos Curso'!$C$21:$C$36))))</f>
        <v>1</v>
      </c>
      <c r="AC69" s="191">
        <f>IF(ISERROR(COUNTIF($G69:$V69,"=2")/(16-COUNTBLANK('Datos Curso'!$C$21:$C$36))), "",(COUNTIF($G69:$V69,"=2")/(16-COUNTBLANK('Datos Curso'!$C$21:$C$36))))</f>
        <v>0</v>
      </c>
      <c r="AD69" s="192">
        <f>IF(ISERROR(COUNTIF($G69:$V69,"=1")/(16-COUNTBLANK('Datos Curso'!$C$21:$C$36))), "",(COUNTIF($G69:$V69,"=1")/(16-COUNTBLANK('Datos Curso'!$C$21:$C$36))))</f>
        <v>0</v>
      </c>
      <c r="AE69" s="362">
        <f>IF(ISERROR(COUNTIF($G69:$V69,"=0")/(16-COUNTBLANK('Datos Curso'!$C$21:$C$36))), "",(COUNTIF($G69:$V69,"=0")/(16-COUNTBLANK('Datos Curso'!$C$21:$C$36))))</f>
        <v>0</v>
      </c>
      <c r="AF69" s="366">
        <f t="shared" si="4"/>
        <v>1</v>
      </c>
    </row>
    <row r="70" spans="2:32" ht="15.75" thickBot="1" x14ac:dyDescent="0.3">
      <c r="B70" s="652"/>
      <c r="C70" s="666"/>
      <c r="D70" s="667"/>
      <c r="E70" s="657"/>
      <c r="F70" s="318" t="str">
        <f>Indicadores!E62</f>
        <v>Dibuja cantidades de hasta 5 elementos.</v>
      </c>
      <c r="G70" s="357">
        <v>3</v>
      </c>
      <c r="H70" s="348">
        <v>3</v>
      </c>
      <c r="I70" s="348">
        <v>3</v>
      </c>
      <c r="J70" s="348">
        <v>3</v>
      </c>
      <c r="K70" s="873">
        <v>3</v>
      </c>
      <c r="L70" s="873">
        <v>3</v>
      </c>
      <c r="M70" s="873">
        <v>3</v>
      </c>
      <c r="N70" s="873">
        <v>3</v>
      </c>
      <c r="O70" s="873">
        <v>3</v>
      </c>
      <c r="P70" s="873"/>
      <c r="Q70" s="873"/>
      <c r="R70" s="873"/>
      <c r="S70" s="873"/>
      <c r="T70" s="873"/>
      <c r="U70" s="873"/>
      <c r="V70" s="874"/>
      <c r="W70" s="220">
        <f t="shared" si="9"/>
        <v>9</v>
      </c>
      <c r="X70" s="221">
        <f t="shared" si="10"/>
        <v>0</v>
      </c>
      <c r="Y70" s="222">
        <f t="shared" si="11"/>
        <v>0</v>
      </c>
      <c r="Z70" s="223">
        <f t="shared" si="12"/>
        <v>0</v>
      </c>
      <c r="AB70" s="199">
        <f>IF(ISERROR(COUNTIF($G70:$V70,"=3")/(16-COUNTBLANK('Datos Curso'!$C$21:$C$36))), "",(COUNTIF($G70:$V70,"=3")/(16-COUNTBLANK('Datos Curso'!$C$21:$C$36))))</f>
        <v>1</v>
      </c>
      <c r="AC70" s="200">
        <f>IF(ISERROR(COUNTIF($G70:$V70,"=2")/(16-COUNTBLANK('Datos Curso'!$C$21:$C$36))), "",(COUNTIF($G70:$V70,"=2")/(16-COUNTBLANK('Datos Curso'!$C$21:$C$36))))</f>
        <v>0</v>
      </c>
      <c r="AD70" s="201">
        <f>IF(ISERROR(COUNTIF($G70:$V70,"=1")/(16-COUNTBLANK('Datos Curso'!$C$21:$C$36))), "",(COUNTIF($G70:$V70,"=1")/(16-COUNTBLANK('Datos Curso'!$C$21:$C$36))))</f>
        <v>0</v>
      </c>
      <c r="AE70" s="364">
        <f>IF(ISERROR(COUNTIF($G70:$V70,"=0")/(16-COUNTBLANK('Datos Curso'!$C$21:$C$36))), "",(COUNTIF($G70:$V70,"=0")/(16-COUNTBLANK('Datos Curso'!$C$21:$C$36))))</f>
        <v>0</v>
      </c>
      <c r="AF70" s="367">
        <f t="shared" si="4"/>
        <v>1</v>
      </c>
    </row>
    <row r="71" spans="2:32" ht="13.5" customHeight="1" thickBot="1" x14ac:dyDescent="0.3">
      <c r="B71" s="150"/>
      <c r="C71" s="150"/>
      <c r="D71" s="150"/>
      <c r="E71" s="150"/>
      <c r="F71" s="151"/>
      <c r="G71" s="150"/>
      <c r="H71" s="227"/>
      <c r="I71" s="150"/>
      <c r="J71" s="150"/>
      <c r="K71" s="150"/>
      <c r="L71" s="150"/>
      <c r="M71" s="150"/>
      <c r="N71" s="150"/>
      <c r="O71" s="150"/>
      <c r="P71" s="150"/>
      <c r="Q71" s="150"/>
      <c r="R71" s="150"/>
      <c r="S71" s="150"/>
      <c r="T71" s="150"/>
      <c r="U71" s="150"/>
      <c r="V71" s="150"/>
      <c r="W71" s="228"/>
      <c r="X71" s="228"/>
      <c r="Y71" s="228"/>
      <c r="Z71" s="228"/>
      <c r="AB71" s="228"/>
      <c r="AC71" s="228"/>
      <c r="AD71" s="228"/>
      <c r="AE71" s="228"/>
    </row>
    <row r="72" spans="2:32" x14ac:dyDescent="0.25">
      <c r="B72" s="609" t="s">
        <v>21</v>
      </c>
      <c r="C72" s="615"/>
      <c r="D72" s="616"/>
      <c r="E72" s="616"/>
      <c r="F72" s="229" t="s">
        <v>6</v>
      </c>
      <c r="G72" s="178">
        <f t="shared" ref="G72:V72" si="13">COUNTIF(G$12:G$27,"=3")</f>
        <v>3</v>
      </c>
      <c r="H72" s="178">
        <f t="shared" si="13"/>
        <v>7</v>
      </c>
      <c r="I72" s="178">
        <f t="shared" si="13"/>
        <v>6</v>
      </c>
      <c r="J72" s="178">
        <f t="shared" si="13"/>
        <v>6</v>
      </c>
      <c r="K72" s="178">
        <f t="shared" si="13"/>
        <v>6</v>
      </c>
      <c r="L72" s="178">
        <f t="shared" si="13"/>
        <v>5</v>
      </c>
      <c r="M72" s="178">
        <f t="shared" si="13"/>
        <v>6</v>
      </c>
      <c r="N72" s="178">
        <f t="shared" si="13"/>
        <v>5</v>
      </c>
      <c r="O72" s="178">
        <f t="shared" si="13"/>
        <v>6</v>
      </c>
      <c r="P72" s="178">
        <f t="shared" si="13"/>
        <v>0</v>
      </c>
      <c r="Q72" s="178">
        <f t="shared" si="13"/>
        <v>0</v>
      </c>
      <c r="R72" s="178">
        <f t="shared" si="13"/>
        <v>0</v>
      </c>
      <c r="S72" s="178">
        <f t="shared" si="13"/>
        <v>0</v>
      </c>
      <c r="T72" s="178">
        <f t="shared" si="13"/>
        <v>0</v>
      </c>
      <c r="U72" s="178">
        <f t="shared" si="13"/>
        <v>0</v>
      </c>
      <c r="V72" s="178">
        <f t="shared" si="13"/>
        <v>0</v>
      </c>
      <c r="W72" s="228"/>
      <c r="X72" s="228"/>
      <c r="Y72" s="228"/>
      <c r="Z72" s="228"/>
      <c r="AB72" s="228"/>
      <c r="AC72" s="228"/>
      <c r="AD72" s="228"/>
      <c r="AE72" s="228"/>
    </row>
    <row r="73" spans="2:32" x14ac:dyDescent="0.25">
      <c r="B73" s="610"/>
      <c r="C73" s="617"/>
      <c r="D73" s="618"/>
      <c r="E73" s="618"/>
      <c r="F73" s="230" t="s">
        <v>36</v>
      </c>
      <c r="G73" s="231">
        <f t="shared" ref="G73:V73" si="14">COUNTIF(G$12:G$27,"=2")</f>
        <v>3</v>
      </c>
      <c r="H73" s="231">
        <f t="shared" si="14"/>
        <v>5</v>
      </c>
      <c r="I73" s="231">
        <f t="shared" si="14"/>
        <v>5</v>
      </c>
      <c r="J73" s="231">
        <f t="shared" si="14"/>
        <v>5</v>
      </c>
      <c r="K73" s="231">
        <f t="shared" si="14"/>
        <v>5</v>
      </c>
      <c r="L73" s="231">
        <f t="shared" si="14"/>
        <v>6</v>
      </c>
      <c r="M73" s="231">
        <f t="shared" si="14"/>
        <v>5</v>
      </c>
      <c r="N73" s="231">
        <f t="shared" si="14"/>
        <v>6</v>
      </c>
      <c r="O73" s="231">
        <f t="shared" si="14"/>
        <v>5</v>
      </c>
      <c r="P73" s="231">
        <f t="shared" si="14"/>
        <v>0</v>
      </c>
      <c r="Q73" s="231">
        <f t="shared" si="14"/>
        <v>0</v>
      </c>
      <c r="R73" s="231">
        <f t="shared" si="14"/>
        <v>0</v>
      </c>
      <c r="S73" s="231">
        <f t="shared" si="14"/>
        <v>0</v>
      </c>
      <c r="T73" s="231">
        <f t="shared" si="14"/>
        <v>0</v>
      </c>
      <c r="U73" s="231">
        <f t="shared" si="14"/>
        <v>0</v>
      </c>
      <c r="V73" s="231">
        <f t="shared" si="14"/>
        <v>0</v>
      </c>
      <c r="W73" s="228"/>
      <c r="X73" s="228"/>
      <c r="Y73" s="228"/>
      <c r="Z73" s="228"/>
      <c r="AB73" s="228"/>
      <c r="AC73" s="228"/>
      <c r="AD73" s="228"/>
      <c r="AE73" s="228"/>
    </row>
    <row r="74" spans="2:32" x14ac:dyDescent="0.25">
      <c r="B74" s="610"/>
      <c r="C74" s="617"/>
      <c r="D74" s="618"/>
      <c r="E74" s="618"/>
      <c r="F74" s="230" t="s">
        <v>8</v>
      </c>
      <c r="G74" s="232">
        <f t="shared" ref="G74:V74" si="15">COUNTIF(G$12:G$27,"=1")</f>
        <v>10</v>
      </c>
      <c r="H74" s="232">
        <f t="shared" si="15"/>
        <v>4</v>
      </c>
      <c r="I74" s="232">
        <f t="shared" si="15"/>
        <v>5</v>
      </c>
      <c r="J74" s="232">
        <f t="shared" si="15"/>
        <v>5</v>
      </c>
      <c r="K74" s="232">
        <f t="shared" si="15"/>
        <v>5</v>
      </c>
      <c r="L74" s="232">
        <f t="shared" si="15"/>
        <v>5</v>
      </c>
      <c r="M74" s="232">
        <f t="shared" si="15"/>
        <v>5</v>
      </c>
      <c r="N74" s="232">
        <f t="shared" si="15"/>
        <v>5</v>
      </c>
      <c r="O74" s="232">
        <f t="shared" si="15"/>
        <v>5</v>
      </c>
      <c r="P74" s="232">
        <f t="shared" si="15"/>
        <v>0</v>
      </c>
      <c r="Q74" s="232">
        <f t="shared" si="15"/>
        <v>0</v>
      </c>
      <c r="R74" s="232">
        <f t="shared" si="15"/>
        <v>0</v>
      </c>
      <c r="S74" s="232">
        <f t="shared" si="15"/>
        <v>0</v>
      </c>
      <c r="T74" s="232">
        <f t="shared" si="15"/>
        <v>0</v>
      </c>
      <c r="U74" s="232">
        <f t="shared" si="15"/>
        <v>0</v>
      </c>
      <c r="V74" s="232">
        <f t="shared" si="15"/>
        <v>0</v>
      </c>
      <c r="W74" s="228"/>
      <c r="X74" s="228"/>
      <c r="Y74" s="228"/>
      <c r="Z74" s="228"/>
      <c r="AB74" s="228"/>
      <c r="AC74" s="228"/>
      <c r="AD74" s="228"/>
      <c r="AE74" s="228"/>
    </row>
    <row r="75" spans="2:32" ht="15.75" thickBot="1" x14ac:dyDescent="0.3">
      <c r="B75" s="610"/>
      <c r="C75" s="617"/>
      <c r="D75" s="618"/>
      <c r="E75" s="618"/>
      <c r="F75" s="233" t="s">
        <v>37</v>
      </c>
      <c r="G75" s="234">
        <f t="shared" ref="G75:V75" si="16">COUNTIF(G$12:G$27,"=0")</f>
        <v>0</v>
      </c>
      <c r="H75" s="234">
        <f t="shared" si="16"/>
        <v>0</v>
      </c>
      <c r="I75" s="234">
        <f t="shared" si="16"/>
        <v>0</v>
      </c>
      <c r="J75" s="234">
        <f t="shared" si="16"/>
        <v>0</v>
      </c>
      <c r="K75" s="234">
        <f t="shared" si="16"/>
        <v>0</v>
      </c>
      <c r="L75" s="234">
        <f t="shared" si="16"/>
        <v>0</v>
      </c>
      <c r="M75" s="234">
        <f t="shared" si="16"/>
        <v>0</v>
      </c>
      <c r="N75" s="234">
        <f t="shared" si="16"/>
        <v>0</v>
      </c>
      <c r="O75" s="234">
        <f t="shared" si="16"/>
        <v>0</v>
      </c>
      <c r="P75" s="234">
        <f t="shared" si="16"/>
        <v>0</v>
      </c>
      <c r="Q75" s="234">
        <f t="shared" si="16"/>
        <v>0</v>
      </c>
      <c r="R75" s="234">
        <f t="shared" si="16"/>
        <v>0</v>
      </c>
      <c r="S75" s="234">
        <f t="shared" si="16"/>
        <v>0</v>
      </c>
      <c r="T75" s="234">
        <f t="shared" si="16"/>
        <v>0</v>
      </c>
      <c r="U75" s="234">
        <f t="shared" si="16"/>
        <v>0</v>
      </c>
      <c r="V75" s="234">
        <f t="shared" si="16"/>
        <v>0</v>
      </c>
      <c r="W75" s="150"/>
      <c r="X75" s="150"/>
      <c r="Y75" s="150"/>
      <c r="Z75" s="150"/>
      <c r="AB75" s="150"/>
      <c r="AC75" s="150"/>
      <c r="AD75" s="150"/>
      <c r="AE75" s="150"/>
    </row>
    <row r="76" spans="2:32" ht="15.75" thickBot="1" x14ac:dyDescent="0.3">
      <c r="B76" s="610"/>
      <c r="C76" s="617"/>
      <c r="D76" s="618"/>
      <c r="E76" s="618"/>
      <c r="F76" s="295"/>
      <c r="G76" s="295"/>
      <c r="H76" s="295"/>
      <c r="I76" s="295"/>
      <c r="J76" s="295"/>
      <c r="K76" s="295"/>
      <c r="L76" s="295"/>
      <c r="M76" s="295"/>
      <c r="N76" s="295"/>
      <c r="O76" s="295"/>
      <c r="P76" s="295"/>
      <c r="Q76" s="295"/>
      <c r="R76" s="295"/>
      <c r="S76" s="295"/>
      <c r="T76" s="295"/>
      <c r="U76" s="295"/>
      <c r="V76" s="296"/>
    </row>
    <row r="77" spans="2:32" x14ac:dyDescent="0.25">
      <c r="B77" s="610"/>
      <c r="C77" s="617"/>
      <c r="D77" s="618"/>
      <c r="E77" s="618"/>
      <c r="F77" s="229" t="s">
        <v>10</v>
      </c>
      <c r="G77" s="235">
        <f>IF(ISERROR(COUNTIF(G$12:G$27,"=3")/(16-COUNTBLANK(Indicadores!$E$4:$E$19))), "",(COUNTIF(G$12:G$27,"=3")/(16-COUNTBLANK(Indicadores!$E$4:$E$19))))</f>
        <v>0.1875</v>
      </c>
      <c r="H77" s="235">
        <f>IF(ISERROR(COUNTIF(H$12:H$27,"=3")/(16-COUNTBLANK(Indicadores!$E$4:$E$19))), "",(COUNTIF(H$12:H$27,"=3")/(16-COUNTBLANK(Indicadores!$E$4:$E$19))))</f>
        <v>0.4375</v>
      </c>
      <c r="I77" s="235">
        <f>IF(ISERROR(COUNTIF(I$12:I$27,"=3")/(16-COUNTBLANK(Indicadores!$E$4:$E$19))), "",(COUNTIF(I$12:I$27,"=3")/(16-COUNTBLANK(Indicadores!$E$4:$E$19))))</f>
        <v>0.375</v>
      </c>
      <c r="J77" s="235">
        <f>IF(ISERROR(COUNTIF(J$12:J$27,"=3")/(16-COUNTBLANK(Indicadores!$E$4:$E$19))), "",(COUNTIF(J$12:J$27,"=3")/(16-COUNTBLANK(Indicadores!$E$4:$E$19))))</f>
        <v>0.375</v>
      </c>
      <c r="K77" s="235">
        <f>IF(ISERROR(COUNTIF(K$12:K$27,"=3")/(16-COUNTBLANK(Indicadores!$E$4:$E$19))), "",(COUNTIF(K$12:K$27,"=3")/(16-COUNTBLANK(Indicadores!$E$4:$E$19))))</f>
        <v>0.375</v>
      </c>
      <c r="L77" s="235">
        <f>IF(ISERROR(COUNTIF(L$12:L$27,"=3")/(16-COUNTBLANK(Indicadores!$E$4:$E$19))), "",(COUNTIF(L$12:L$27,"=3")/(16-COUNTBLANK(Indicadores!$E$4:$E$19))))</f>
        <v>0.3125</v>
      </c>
      <c r="M77" s="235">
        <f>IF(ISERROR(COUNTIF(M$12:M$27,"=3")/(16-COUNTBLANK(Indicadores!$E$4:$E$19))), "",(COUNTIF(M$12:M$27,"=3")/(16-COUNTBLANK(Indicadores!$E$4:$E$19))))</f>
        <v>0.375</v>
      </c>
      <c r="N77" s="235">
        <f>IF(ISERROR(COUNTIF(N$12:N$27,"=3")/(16-COUNTBLANK(Indicadores!$E$4:$E$19))), "",(COUNTIF(N$12:N$27,"=3")/(16-COUNTBLANK(Indicadores!$E$4:$E$19))))</f>
        <v>0.3125</v>
      </c>
      <c r="O77" s="235">
        <f>IF(ISERROR(COUNTIF(O$12:O$27,"=3")/(16-COUNTBLANK(Indicadores!$E$4:$E$19))), "",(COUNTIF(O$12:O$27,"=3")/(16-COUNTBLANK(Indicadores!$E$4:$E$19))))</f>
        <v>0.375</v>
      </c>
      <c r="P77" s="235">
        <f>IF(ISERROR(COUNTIF(P$12:P$27,"=3")/(16-COUNTBLANK(Indicadores!$E$4:$E$19))), "",(COUNTIF(P$12:P$27,"=3")/(16-COUNTBLANK(Indicadores!$E$4:$E$19))))</f>
        <v>0</v>
      </c>
      <c r="Q77" s="235">
        <f>IF(ISERROR(COUNTIF(Q$12:Q$27,"=3")/(16-COUNTBLANK(Indicadores!$E$4:$E$19))), "",(COUNTIF(Q$12:Q$27,"=3")/(16-COUNTBLANK(Indicadores!$E$4:$E$19))))</f>
        <v>0</v>
      </c>
      <c r="R77" s="235">
        <f>IF(ISERROR(COUNTIF(R$12:R$27,"=3")/(16-COUNTBLANK(Indicadores!$E$4:$E$19))), "",(COUNTIF(R$12:R$27,"=3")/(16-COUNTBLANK(Indicadores!$E$4:$E$19))))</f>
        <v>0</v>
      </c>
      <c r="S77" s="235">
        <f>IF(ISERROR(COUNTIF(S$12:S$27,"=3")/(16-COUNTBLANK(Indicadores!$E$4:$E$19))), "",(COUNTIF(S$12:S$27,"=3")/(16-COUNTBLANK(Indicadores!$E$4:$E$19))))</f>
        <v>0</v>
      </c>
      <c r="T77" s="235">
        <f>IF(ISERROR(COUNTIF(T$12:T$27,"=3")/(16-COUNTBLANK(Indicadores!$E$4:$E$19))), "",(COUNTIF(T$12:T$27,"=3")/(16-COUNTBLANK(Indicadores!$E$4:$E$19))))</f>
        <v>0</v>
      </c>
      <c r="U77" s="235">
        <f>IF(ISERROR(COUNTIF(U$12:U$27,"=3")/(16-COUNTBLANK(Indicadores!$E$4:$E$19))), "",(COUNTIF(U$12:U$27,"=3")/(16-COUNTBLANK(Indicadores!$E$4:$E$19))))</f>
        <v>0</v>
      </c>
      <c r="V77" s="235">
        <f>IF(ISERROR(COUNTIF(V$12:V$27,"=3")/(16-COUNTBLANK(Indicadores!$E$4:$E$19))), "",(COUNTIF(V$12:V$27,"=3")/(16-COUNTBLANK(Indicadores!$E$4:$E$19))))</f>
        <v>0</v>
      </c>
      <c r="W77" s="150"/>
      <c r="Y77" s="150"/>
      <c r="Z77" s="150"/>
      <c r="AB77" s="150"/>
      <c r="AC77" s="150"/>
      <c r="AD77" s="150"/>
      <c r="AE77" s="150"/>
    </row>
    <row r="78" spans="2:32" x14ac:dyDescent="0.25">
      <c r="B78" s="610"/>
      <c r="C78" s="617"/>
      <c r="D78" s="618"/>
      <c r="E78" s="618"/>
      <c r="F78" s="230" t="s">
        <v>11</v>
      </c>
      <c r="G78" s="236">
        <f>IF(ISERROR(COUNTIF(G$12:G$27,"=2")/(16-COUNTBLANK(Indicadores!$E$4:$E$19))), "",(COUNTIF(G$12:G$27,"=2")/(16-COUNTBLANK(Indicadores!$E$4:$E$19))))</f>
        <v>0.1875</v>
      </c>
      <c r="H78" s="236">
        <f>IF(ISERROR(COUNTIF(H$12:H$27,"=2")/(16-COUNTBLANK(Indicadores!$E$4:$E$19))), "",(COUNTIF(H$12:H$27,"=2")/(16-COUNTBLANK(Indicadores!$E$4:$E$19))))</f>
        <v>0.3125</v>
      </c>
      <c r="I78" s="236">
        <f>IF(ISERROR(COUNTIF(I$12:I$27,"=2")/(16-COUNTBLANK(Indicadores!$E$4:$E$19))), "",(COUNTIF(I$12:I$27,"=2")/(16-COUNTBLANK(Indicadores!$E$4:$E$19))))</f>
        <v>0.3125</v>
      </c>
      <c r="J78" s="236">
        <f>IF(ISERROR(COUNTIF(J$12:J$27,"=2")/(16-COUNTBLANK(Indicadores!$E$4:$E$19))), "",(COUNTIF(J$12:J$27,"=2")/(16-COUNTBLANK(Indicadores!$E$4:$E$19))))</f>
        <v>0.3125</v>
      </c>
      <c r="K78" s="236">
        <f>IF(ISERROR(COUNTIF(K$12:K$27,"=2")/(16-COUNTBLANK(Indicadores!$E$4:$E$19))), "",(COUNTIF(K$12:K$27,"=2")/(16-COUNTBLANK(Indicadores!$E$4:$E$19))))</f>
        <v>0.3125</v>
      </c>
      <c r="L78" s="236">
        <f>IF(ISERROR(COUNTIF(L$12:L$27,"=2")/(16-COUNTBLANK(Indicadores!$E$4:$E$19))), "",(COUNTIF(L$12:L$27,"=2")/(16-COUNTBLANK(Indicadores!$E$4:$E$19))))</f>
        <v>0.375</v>
      </c>
      <c r="M78" s="236">
        <f>IF(ISERROR(COUNTIF(M$12:M$27,"=2")/(16-COUNTBLANK(Indicadores!$E$4:$E$19))), "",(COUNTIF(M$12:M$27,"=2")/(16-COUNTBLANK(Indicadores!$E$4:$E$19))))</f>
        <v>0.3125</v>
      </c>
      <c r="N78" s="236">
        <f>IF(ISERROR(COUNTIF(N$12:N$27,"=2")/(16-COUNTBLANK(Indicadores!$E$4:$E$19))), "",(COUNTIF(N$12:N$27,"=2")/(16-COUNTBLANK(Indicadores!$E$4:$E$19))))</f>
        <v>0.375</v>
      </c>
      <c r="O78" s="236">
        <f>IF(ISERROR(COUNTIF(O$12:O$27,"=2")/(16-COUNTBLANK(Indicadores!$E$4:$E$19))), "",(COUNTIF(O$12:O$27,"=2")/(16-COUNTBLANK(Indicadores!$E$4:$E$19))))</f>
        <v>0.3125</v>
      </c>
      <c r="P78" s="236">
        <f>IF(ISERROR(COUNTIF(P$12:P$27,"=2")/(16-COUNTBLANK(Indicadores!$E$4:$E$19))), "",(COUNTIF(P$12:P$27,"=2")/(16-COUNTBLANK(Indicadores!$E$4:$E$19))))</f>
        <v>0</v>
      </c>
      <c r="Q78" s="236">
        <f>IF(ISERROR(COUNTIF(Q$12:Q$27,"=2")/(16-COUNTBLANK(Indicadores!$E$4:$E$19))), "",(COUNTIF(Q$12:Q$27,"=2")/(16-COUNTBLANK(Indicadores!$E$4:$E$19))))</f>
        <v>0</v>
      </c>
      <c r="R78" s="236">
        <f>IF(ISERROR(COUNTIF(R$12:R$27,"=2")/(16-COUNTBLANK(Indicadores!$E$4:$E$19))), "",(COUNTIF(R$12:R$27,"=2")/(16-COUNTBLANK(Indicadores!$E$4:$E$19))))</f>
        <v>0</v>
      </c>
      <c r="S78" s="236">
        <f>IF(ISERROR(COUNTIF(S$12:S$27,"=2")/(16-COUNTBLANK(Indicadores!$E$4:$E$19))), "",(COUNTIF(S$12:S$27,"=2")/(16-COUNTBLANK(Indicadores!$E$4:$E$19))))</f>
        <v>0</v>
      </c>
      <c r="T78" s="236">
        <f>IF(ISERROR(COUNTIF(T$12:T$27,"=2")/(16-COUNTBLANK(Indicadores!$E$4:$E$19))), "",(COUNTIF(T$12:T$27,"=2")/(16-COUNTBLANK(Indicadores!$E$4:$E$19))))</f>
        <v>0</v>
      </c>
      <c r="U78" s="236">
        <f>IF(ISERROR(COUNTIF(U$12:U$27,"=2")/(16-COUNTBLANK(Indicadores!$E$4:$E$19))), "",(COUNTIF(U$12:U$27,"=2")/(16-COUNTBLANK(Indicadores!$E$4:$E$19))))</f>
        <v>0</v>
      </c>
      <c r="V78" s="236">
        <f>IF(ISERROR(COUNTIF(V$12:V$27,"=2")/(16-COUNTBLANK(Indicadores!$E$4:$E$19))), "",(COUNTIF(V$12:V$27,"=2")/(16-COUNTBLANK(Indicadores!$E$4:$E$19))))</f>
        <v>0</v>
      </c>
      <c r="W78" s="150"/>
      <c r="Y78" s="150"/>
      <c r="Z78" s="150"/>
      <c r="AB78" s="150"/>
      <c r="AC78" s="150"/>
      <c r="AD78" s="150"/>
      <c r="AE78" s="150"/>
    </row>
    <row r="79" spans="2:32" x14ac:dyDescent="0.25">
      <c r="B79" s="610"/>
      <c r="C79" s="617"/>
      <c r="D79" s="618"/>
      <c r="E79" s="618"/>
      <c r="F79" s="230" t="s">
        <v>12</v>
      </c>
      <c r="G79" s="237">
        <f>IF(ISERROR(COUNTIF(G$12:G$27,"=1")/(16-COUNTBLANK(Indicadores!$E$4:$E$19))), "",(COUNTIF(G$12:G$27,"=1")/(16-COUNTBLANK(Indicadores!$E$4:$E$19))))</f>
        <v>0.625</v>
      </c>
      <c r="H79" s="237">
        <f>IF(ISERROR(COUNTIF(H$12:H$27,"=1")/(16-COUNTBLANK(Indicadores!$E$4:$E$19))), "",(COUNTIF(H$12:H$27,"=1")/(16-COUNTBLANK(Indicadores!$E$4:$E$19))))</f>
        <v>0.25</v>
      </c>
      <c r="I79" s="237">
        <f>IF(ISERROR(COUNTIF(I$12:I$27,"=1")/(16-COUNTBLANK(Indicadores!$E$4:$E$19))), "",(COUNTIF(I$12:I$27,"=1")/(16-COUNTBLANK(Indicadores!$E$4:$E$19))))</f>
        <v>0.3125</v>
      </c>
      <c r="J79" s="237">
        <f>IF(ISERROR(COUNTIF(J$12:J$27,"=1")/(16-COUNTBLANK(Indicadores!$E$4:$E$19))), "",(COUNTIF(J$12:J$27,"=1")/(16-COUNTBLANK(Indicadores!$E$4:$E$19))))</f>
        <v>0.3125</v>
      </c>
      <c r="K79" s="237">
        <f>IF(ISERROR(COUNTIF(K$12:K$27,"=1")/(16-COUNTBLANK(Indicadores!$E$4:$E$19))), "",(COUNTIF(K$12:K$27,"=1")/(16-COUNTBLANK(Indicadores!$E$4:$E$19))))</f>
        <v>0.3125</v>
      </c>
      <c r="L79" s="237">
        <f>IF(ISERROR(COUNTIF(L$12:L$27,"=1")/(16-COUNTBLANK(Indicadores!$E$4:$E$19))), "",(COUNTIF(L$12:L$27,"=1")/(16-COUNTBLANK(Indicadores!$E$4:$E$19))))</f>
        <v>0.3125</v>
      </c>
      <c r="M79" s="237">
        <f>IF(ISERROR(COUNTIF(M$12:M$27,"=1")/(16-COUNTBLANK(Indicadores!$E$4:$E$19))), "",(COUNTIF(M$12:M$27,"=1")/(16-COUNTBLANK(Indicadores!$E$4:$E$19))))</f>
        <v>0.3125</v>
      </c>
      <c r="N79" s="237">
        <f>IF(ISERROR(COUNTIF(N$12:N$27,"=1")/(16-COUNTBLANK(Indicadores!$E$4:$E$19))), "",(COUNTIF(N$12:N$27,"=1")/(16-COUNTBLANK(Indicadores!$E$4:$E$19))))</f>
        <v>0.3125</v>
      </c>
      <c r="O79" s="237">
        <f>IF(ISERROR(COUNTIF(O$12:O$27,"=1")/(16-COUNTBLANK(Indicadores!$E$4:$E$19))), "",(COUNTIF(O$12:O$27,"=1")/(16-COUNTBLANK(Indicadores!$E$4:$E$19))))</f>
        <v>0.3125</v>
      </c>
      <c r="P79" s="237">
        <f>IF(ISERROR(COUNTIF(P$12:P$27,"=1")/(16-COUNTBLANK(Indicadores!$E$4:$E$19))), "",(COUNTIF(P$12:P$27,"=1")/(16-COUNTBLANK(Indicadores!$E$4:$E$19))))</f>
        <v>0</v>
      </c>
      <c r="Q79" s="237">
        <f>IF(ISERROR(COUNTIF(Q$12:Q$27,"=1")/(16-COUNTBLANK(Indicadores!$E$4:$E$19))), "",(COUNTIF(Q$12:Q$27,"=1")/(16-COUNTBLANK(Indicadores!$E$4:$E$19))))</f>
        <v>0</v>
      </c>
      <c r="R79" s="237">
        <f>IF(ISERROR(COUNTIF(R$12:R$27,"=1")/(16-COUNTBLANK(Indicadores!$E$4:$E$19))), "",(COUNTIF(R$12:R$27,"=1")/(16-COUNTBLANK(Indicadores!$E$4:$E$19))))</f>
        <v>0</v>
      </c>
      <c r="S79" s="237">
        <f>IF(ISERROR(COUNTIF(S$12:S$27,"=1")/(16-COUNTBLANK(Indicadores!$E$4:$E$19))), "",(COUNTIF(S$12:S$27,"=1")/(16-COUNTBLANK(Indicadores!$E$4:$E$19))))</f>
        <v>0</v>
      </c>
      <c r="T79" s="237">
        <f>IF(ISERROR(COUNTIF(T$12:T$27,"=1")/(16-COUNTBLANK(Indicadores!$E$4:$E$19))), "",(COUNTIF(T$12:T$27,"=1")/(16-COUNTBLANK(Indicadores!$E$4:$E$19))))</f>
        <v>0</v>
      </c>
      <c r="U79" s="237">
        <f>IF(ISERROR(COUNTIF(U$12:U$27,"=1")/(16-COUNTBLANK(Indicadores!$E$4:$E$19))), "",(COUNTIF(U$12:U$27,"=1")/(16-COUNTBLANK(Indicadores!$E$4:$E$19))))</f>
        <v>0</v>
      </c>
      <c r="V79" s="237">
        <f>IF(ISERROR(COUNTIF(V$12:V$27,"=1")/(16-COUNTBLANK(Indicadores!$E$4:$E$19))), "",(COUNTIF(V$12:V$27,"=1")/(16-COUNTBLANK(Indicadores!$E$4:$E$19))))</f>
        <v>0</v>
      </c>
      <c r="W79" s="150"/>
      <c r="Y79" s="150"/>
      <c r="Z79" s="150"/>
      <c r="AB79" s="150"/>
      <c r="AC79" s="150"/>
      <c r="AD79" s="150"/>
      <c r="AE79" s="150"/>
    </row>
    <row r="80" spans="2:32" ht="15.75" thickBot="1" x14ac:dyDescent="0.3">
      <c r="B80" s="611"/>
      <c r="C80" s="619"/>
      <c r="D80" s="620"/>
      <c r="E80" s="620"/>
      <c r="F80" s="233" t="s">
        <v>38</v>
      </c>
      <c r="G80" s="238">
        <f>IF(ISERROR(COUNTIF(G$12:G$27,"=0")/(16-COUNTBLANK(Indicadores!$E$4:$E$19))), "",(COUNTIF(G$12:G$27,"=0")/(16-COUNTBLANK(Indicadores!$E$4:$E$19))))</f>
        <v>0</v>
      </c>
      <c r="H80" s="238">
        <f>IF(ISERROR(COUNTIF(H$12:H$27,"=0")/(16-COUNTBLANK(Indicadores!$E$4:$E$19))), "",(COUNTIF(H$12:H$27,"=0")/(16-COUNTBLANK(Indicadores!$E$4:$E$19))))</f>
        <v>0</v>
      </c>
      <c r="I80" s="238">
        <f>IF(ISERROR(COUNTIF(I$12:I$27,"=0")/(16-COUNTBLANK(Indicadores!$E$4:$E$19))), "",(COUNTIF(I$12:I$27,"=0")/(16-COUNTBLANK(Indicadores!$E$4:$E$19))))</f>
        <v>0</v>
      </c>
      <c r="J80" s="238">
        <f>IF(ISERROR(COUNTIF(J$12:J$27,"=0")/(16-COUNTBLANK(Indicadores!$E$4:$E$19))), "",(COUNTIF(J$12:J$27,"=0")/(16-COUNTBLANK(Indicadores!$E$4:$E$19))))</f>
        <v>0</v>
      </c>
      <c r="K80" s="238">
        <f>IF(ISERROR(COUNTIF(K$12:K$27,"=0")/(16-COUNTBLANK(Indicadores!$E$4:$E$19))), "",(COUNTIF(K$12:K$27,"=0")/(16-COUNTBLANK(Indicadores!$E$4:$E$19))))</f>
        <v>0</v>
      </c>
      <c r="L80" s="238">
        <f>IF(ISERROR(COUNTIF(L$12:L$27,"=0")/(16-COUNTBLANK(Indicadores!$E$4:$E$19))), "",(COUNTIF(L$12:L$27,"=0")/(16-COUNTBLANK(Indicadores!$E$4:$E$19))))</f>
        <v>0</v>
      </c>
      <c r="M80" s="238">
        <f>IF(ISERROR(COUNTIF(M$12:M$27,"=0")/(16-COUNTBLANK(Indicadores!$E$4:$E$19))), "",(COUNTIF(M$12:M$27,"=0")/(16-COUNTBLANK(Indicadores!$E$4:$E$19))))</f>
        <v>0</v>
      </c>
      <c r="N80" s="238">
        <f>IF(ISERROR(COUNTIF(N$12:N$27,"=0")/(16-COUNTBLANK(Indicadores!$E$4:$E$19))), "",(COUNTIF(N$12:N$27,"=0")/(16-COUNTBLANK(Indicadores!$E$4:$E$19))))</f>
        <v>0</v>
      </c>
      <c r="O80" s="238">
        <f>IF(ISERROR(COUNTIF(O$12:O$27,"=0")/(16-COUNTBLANK(Indicadores!$E$4:$E$19))), "",(COUNTIF(O$12:O$27,"=0")/(16-COUNTBLANK(Indicadores!$E$4:$E$19))))</f>
        <v>0</v>
      </c>
      <c r="P80" s="238">
        <f>IF(ISERROR(COUNTIF(P$12:P$27,"=0")/(16-COUNTBLANK(Indicadores!$E$4:$E$19))), "",(COUNTIF(P$12:P$27,"=0")/(16-COUNTBLANK(Indicadores!$E$4:$E$19))))</f>
        <v>0</v>
      </c>
      <c r="Q80" s="238">
        <f>IF(ISERROR(COUNTIF(Q$12:Q$27,"=0")/(16-COUNTBLANK(Indicadores!$E$4:$E$19))), "",(COUNTIF(Q$12:Q$27,"=0")/(16-COUNTBLANK(Indicadores!$E$4:$E$19))))</f>
        <v>0</v>
      </c>
      <c r="R80" s="238">
        <f>IF(ISERROR(COUNTIF(R$12:R$27,"=0")/(16-COUNTBLANK(Indicadores!$E$4:$E$19))), "",(COUNTIF(R$12:R$27,"=0")/(16-COUNTBLANK(Indicadores!$E$4:$E$19))))</f>
        <v>0</v>
      </c>
      <c r="S80" s="238">
        <f>IF(ISERROR(COUNTIF(S$12:S$27,"=0")/(16-COUNTBLANK(Indicadores!$E$4:$E$19))), "",(COUNTIF(S$12:S$27,"=0")/(16-COUNTBLANK(Indicadores!$E$4:$E$19))))</f>
        <v>0</v>
      </c>
      <c r="T80" s="238">
        <f>IF(ISERROR(COUNTIF(T$12:T$27,"=0")/(16-COUNTBLANK(Indicadores!$E$4:$E$19))), "",(COUNTIF(T$12:T$27,"=0")/(16-COUNTBLANK(Indicadores!$E$4:$E$19))))</f>
        <v>0</v>
      </c>
      <c r="U80" s="238">
        <f>IF(ISERROR(COUNTIF(U$12:U$27,"=0")/(16-COUNTBLANK(Indicadores!$E$4:$E$19))), "",(COUNTIF(U$12:U$27,"=0")/(16-COUNTBLANK(Indicadores!$E$4:$E$19))))</f>
        <v>0</v>
      </c>
      <c r="V80" s="238">
        <f>IF(ISERROR(COUNTIF(V$12:V$27,"=0")/(16-COUNTBLANK(Indicadores!$E$4:$E$19))), "",(COUNTIF(V$12:V$27,"=0")/(16-COUNTBLANK(Indicadores!$E$4:$E$19))))</f>
        <v>0</v>
      </c>
      <c r="W80" s="150"/>
      <c r="Y80" s="150"/>
      <c r="Z80" s="150"/>
      <c r="AB80" s="150"/>
      <c r="AC80" s="150"/>
      <c r="AD80" s="150"/>
      <c r="AE80" s="150"/>
    </row>
    <row r="81" spans="2:35" ht="13.5" customHeight="1" thickBot="1" x14ac:dyDescent="0.3">
      <c r="G81" s="371"/>
      <c r="H81" s="371"/>
      <c r="I81" s="371"/>
      <c r="J81" s="371"/>
      <c r="K81" s="371"/>
      <c r="L81" s="371"/>
      <c r="M81" s="371"/>
      <c r="N81" s="371"/>
      <c r="O81" s="371"/>
      <c r="P81" s="371"/>
      <c r="Q81" s="371"/>
      <c r="R81" s="371"/>
      <c r="S81" s="371"/>
      <c r="T81" s="371"/>
      <c r="U81" s="371"/>
      <c r="V81" s="371"/>
      <c r="W81" s="150"/>
      <c r="X81" s="150"/>
      <c r="Y81" s="150"/>
      <c r="Z81" s="150"/>
      <c r="AB81" s="150"/>
      <c r="AC81" s="150"/>
      <c r="AD81" s="150"/>
      <c r="AE81" s="150"/>
      <c r="AF81" s="240"/>
      <c r="AG81" s="240"/>
      <c r="AH81" s="240"/>
      <c r="AI81" s="240"/>
    </row>
    <row r="82" spans="2:35" x14ac:dyDescent="0.25">
      <c r="B82" s="612" t="s">
        <v>24</v>
      </c>
      <c r="C82" s="621"/>
      <c r="D82" s="622"/>
      <c r="E82" s="622"/>
      <c r="F82" s="241" t="s">
        <v>6</v>
      </c>
      <c r="G82" s="178">
        <f>COUNTIF(G$29:G$50,"=3")</f>
        <v>21</v>
      </c>
      <c r="H82" s="178">
        <f t="shared" ref="H82:V82" si="17">COUNTIF(H$29:H$50,"=3")</f>
        <v>21</v>
      </c>
      <c r="I82" s="178">
        <f t="shared" si="17"/>
        <v>18</v>
      </c>
      <c r="J82" s="178">
        <f t="shared" si="17"/>
        <v>20</v>
      </c>
      <c r="K82" s="178">
        <f t="shared" si="17"/>
        <v>21</v>
      </c>
      <c r="L82" s="178">
        <f t="shared" si="17"/>
        <v>19</v>
      </c>
      <c r="M82" s="178">
        <f t="shared" si="17"/>
        <v>20</v>
      </c>
      <c r="N82" s="178">
        <f t="shared" si="17"/>
        <v>17</v>
      </c>
      <c r="O82" s="178">
        <f t="shared" si="17"/>
        <v>19</v>
      </c>
      <c r="P82" s="178">
        <f t="shared" si="17"/>
        <v>0</v>
      </c>
      <c r="Q82" s="178">
        <f t="shared" si="17"/>
        <v>0</v>
      </c>
      <c r="R82" s="178">
        <f t="shared" si="17"/>
        <v>0</v>
      </c>
      <c r="S82" s="178">
        <f t="shared" si="17"/>
        <v>0</v>
      </c>
      <c r="T82" s="178">
        <f t="shared" si="17"/>
        <v>0</v>
      </c>
      <c r="U82" s="178">
        <f t="shared" si="17"/>
        <v>0</v>
      </c>
      <c r="V82" s="178">
        <f t="shared" si="17"/>
        <v>0</v>
      </c>
    </row>
    <row r="83" spans="2:35" x14ac:dyDescent="0.25">
      <c r="B83" s="613"/>
      <c r="C83" s="623"/>
      <c r="D83" s="624"/>
      <c r="E83" s="624"/>
      <c r="F83" s="242" t="s">
        <v>36</v>
      </c>
      <c r="G83" s="231">
        <f>COUNTIF(G$29:G$50,"=2")</f>
        <v>1</v>
      </c>
      <c r="H83" s="231">
        <f t="shared" ref="H83:V83" si="18">COUNTIF(H$29:H$50,"=2")</f>
        <v>1</v>
      </c>
      <c r="I83" s="231">
        <f t="shared" si="18"/>
        <v>4</v>
      </c>
      <c r="J83" s="231">
        <f t="shared" si="18"/>
        <v>2</v>
      </c>
      <c r="K83" s="231">
        <f t="shared" si="18"/>
        <v>1</v>
      </c>
      <c r="L83" s="231">
        <f t="shared" si="18"/>
        <v>3</v>
      </c>
      <c r="M83" s="231">
        <f t="shared" si="18"/>
        <v>2</v>
      </c>
      <c r="N83" s="231">
        <f t="shared" si="18"/>
        <v>5</v>
      </c>
      <c r="O83" s="231">
        <f t="shared" si="18"/>
        <v>3</v>
      </c>
      <c r="P83" s="231">
        <f t="shared" si="18"/>
        <v>0</v>
      </c>
      <c r="Q83" s="231">
        <f t="shared" si="18"/>
        <v>0</v>
      </c>
      <c r="R83" s="231">
        <f t="shared" si="18"/>
        <v>0</v>
      </c>
      <c r="S83" s="231">
        <f t="shared" si="18"/>
        <v>0</v>
      </c>
      <c r="T83" s="231">
        <f t="shared" si="18"/>
        <v>0</v>
      </c>
      <c r="U83" s="231">
        <f t="shared" si="18"/>
        <v>0</v>
      </c>
      <c r="V83" s="231">
        <f t="shared" si="18"/>
        <v>0</v>
      </c>
    </row>
    <row r="84" spans="2:35" x14ac:dyDescent="0.25">
      <c r="B84" s="613"/>
      <c r="C84" s="623"/>
      <c r="D84" s="624"/>
      <c r="E84" s="624"/>
      <c r="F84" s="242" t="s">
        <v>8</v>
      </c>
      <c r="G84" s="232">
        <f>COUNTIF(G$29:G$50,"=1")</f>
        <v>0</v>
      </c>
      <c r="H84" s="232">
        <f t="shared" ref="H84:V84" si="19">COUNTIF(H$29:H$50,"=1")</f>
        <v>0</v>
      </c>
      <c r="I84" s="232">
        <f t="shared" si="19"/>
        <v>0</v>
      </c>
      <c r="J84" s="232">
        <f t="shared" si="19"/>
        <v>0</v>
      </c>
      <c r="K84" s="232">
        <f t="shared" si="19"/>
        <v>0</v>
      </c>
      <c r="L84" s="232">
        <f t="shared" si="19"/>
        <v>0</v>
      </c>
      <c r="M84" s="232">
        <f t="shared" si="19"/>
        <v>0</v>
      </c>
      <c r="N84" s="232">
        <f t="shared" si="19"/>
        <v>0</v>
      </c>
      <c r="O84" s="232">
        <f t="shared" si="19"/>
        <v>0</v>
      </c>
      <c r="P84" s="232">
        <f t="shared" si="19"/>
        <v>0</v>
      </c>
      <c r="Q84" s="232">
        <f t="shared" si="19"/>
        <v>0</v>
      </c>
      <c r="R84" s="232">
        <f t="shared" si="19"/>
        <v>0</v>
      </c>
      <c r="S84" s="232">
        <f t="shared" si="19"/>
        <v>0</v>
      </c>
      <c r="T84" s="232">
        <f t="shared" si="19"/>
        <v>0</v>
      </c>
      <c r="U84" s="232">
        <f t="shared" si="19"/>
        <v>0</v>
      </c>
      <c r="V84" s="232">
        <f t="shared" si="19"/>
        <v>0</v>
      </c>
    </row>
    <row r="85" spans="2:35" ht="15.75" thickBot="1" x14ac:dyDescent="0.3">
      <c r="B85" s="613"/>
      <c r="C85" s="623"/>
      <c r="D85" s="624"/>
      <c r="E85" s="624"/>
      <c r="F85" s="243" t="s">
        <v>37</v>
      </c>
      <c r="G85" s="234">
        <f>COUNTIF(G$29:G$50,"=0")</f>
        <v>0</v>
      </c>
      <c r="H85" s="234">
        <f t="shared" ref="H85:V85" si="20">COUNTIF(H$29:H$50,"=0")</f>
        <v>0</v>
      </c>
      <c r="I85" s="234">
        <f t="shared" si="20"/>
        <v>0</v>
      </c>
      <c r="J85" s="234">
        <f t="shared" si="20"/>
        <v>0</v>
      </c>
      <c r="K85" s="234">
        <f t="shared" si="20"/>
        <v>0</v>
      </c>
      <c r="L85" s="234">
        <f t="shared" si="20"/>
        <v>0</v>
      </c>
      <c r="M85" s="234">
        <f t="shared" si="20"/>
        <v>0</v>
      </c>
      <c r="N85" s="234">
        <f t="shared" si="20"/>
        <v>0</v>
      </c>
      <c r="O85" s="234">
        <f t="shared" si="20"/>
        <v>0</v>
      </c>
      <c r="P85" s="234">
        <f t="shared" si="20"/>
        <v>0</v>
      </c>
      <c r="Q85" s="234">
        <f t="shared" si="20"/>
        <v>0</v>
      </c>
      <c r="R85" s="234">
        <f t="shared" si="20"/>
        <v>0</v>
      </c>
      <c r="S85" s="234">
        <f t="shared" si="20"/>
        <v>0</v>
      </c>
      <c r="T85" s="234">
        <f t="shared" si="20"/>
        <v>0</v>
      </c>
      <c r="U85" s="234">
        <f t="shared" si="20"/>
        <v>0</v>
      </c>
      <c r="V85" s="234">
        <f t="shared" si="20"/>
        <v>0</v>
      </c>
    </row>
    <row r="86" spans="2:35" ht="15.75" thickBot="1" x14ac:dyDescent="0.3">
      <c r="B86" s="613"/>
      <c r="C86" s="623"/>
      <c r="D86" s="624"/>
      <c r="E86" s="624"/>
      <c r="F86" s="297"/>
      <c r="G86" s="297"/>
      <c r="H86" s="297"/>
      <c r="I86" s="297"/>
      <c r="J86" s="297"/>
      <c r="K86" s="297"/>
      <c r="L86" s="297"/>
      <c r="M86" s="297"/>
      <c r="N86" s="297"/>
      <c r="O86" s="297"/>
      <c r="P86" s="297"/>
      <c r="Q86" s="297"/>
      <c r="R86" s="297"/>
      <c r="S86" s="297"/>
      <c r="T86" s="297"/>
      <c r="U86" s="297"/>
      <c r="V86" s="298"/>
    </row>
    <row r="87" spans="2:35" x14ac:dyDescent="0.25">
      <c r="B87" s="613"/>
      <c r="C87" s="623"/>
      <c r="D87" s="624"/>
      <c r="E87" s="624"/>
      <c r="F87" s="241" t="s">
        <v>10</v>
      </c>
      <c r="G87" s="235">
        <f>IF(ISERROR(COUNTIF(G$29:G$50,"=3")/(22-COUNTBLANK(Indicadores!$E$21:$E$42))), "",(COUNTIF(G$29:G$50,"=3")/(22-COUNTBLANK(Indicadores!$E$21:$E$42))))</f>
        <v>0.95454545454545459</v>
      </c>
      <c r="H87" s="235">
        <f>IF(ISERROR(COUNTIF(H$29:H$50,"=3")/(22-COUNTBLANK(Indicadores!$E$21:$E$42))), "",(COUNTIF(H$29:H$50,"=3")/(22-COUNTBLANK(Indicadores!$E$21:$E$42))))</f>
        <v>0.95454545454545459</v>
      </c>
      <c r="I87" s="235">
        <f>IF(ISERROR(COUNTIF(I$29:I$50,"=3")/(22-COUNTBLANK(Indicadores!$E$21:$E$42))), "",(COUNTIF(I$29:I$50,"=3")/(22-COUNTBLANK(Indicadores!$E$21:$E$42))))</f>
        <v>0.81818181818181823</v>
      </c>
      <c r="J87" s="235">
        <f>IF(ISERROR(COUNTIF(J$29:J$50,"=3")/(22-COUNTBLANK(Indicadores!$E$21:$E$42))), "",(COUNTIF(J$29:J$50,"=3")/(22-COUNTBLANK(Indicadores!$E$21:$E$42))))</f>
        <v>0.90909090909090906</v>
      </c>
      <c r="K87" s="235">
        <f>IF(ISERROR(COUNTIF(K$29:K$50,"=3")/(22-COUNTBLANK(Indicadores!$E$21:$E$42))), "",(COUNTIF(K$29:K$50,"=3")/(22-COUNTBLANK(Indicadores!$E$21:$E$42))))</f>
        <v>0.95454545454545459</v>
      </c>
      <c r="L87" s="235">
        <f>IF(ISERROR(COUNTIF(L$29:L$50,"=3")/(22-COUNTBLANK(Indicadores!$E$21:$E$42))), "",(COUNTIF(L$29:L$50,"=3")/(22-COUNTBLANK(Indicadores!$E$21:$E$42))))</f>
        <v>0.86363636363636365</v>
      </c>
      <c r="M87" s="235">
        <f>IF(ISERROR(COUNTIF(M$29:M$50,"=3")/(22-COUNTBLANK(Indicadores!$E$21:$E$42))), "",(COUNTIF(M$29:M$50,"=3")/(22-COUNTBLANK(Indicadores!$E$21:$E$42))))</f>
        <v>0.90909090909090906</v>
      </c>
      <c r="N87" s="235">
        <f>IF(ISERROR(COUNTIF(N$29:N$50,"=3")/(22-COUNTBLANK(Indicadores!$E$21:$E$42))), "",(COUNTIF(N$29:N$50,"=3")/(22-COUNTBLANK(Indicadores!$E$21:$E$42))))</f>
        <v>0.77272727272727271</v>
      </c>
      <c r="O87" s="235">
        <f>IF(ISERROR(COUNTIF(O$29:O$50,"=3")/(22-COUNTBLANK(Indicadores!$E$21:$E$42))), "",(COUNTIF(O$29:O$50,"=3")/(22-COUNTBLANK(Indicadores!$E$21:$E$42))))</f>
        <v>0.86363636363636365</v>
      </c>
      <c r="P87" s="235">
        <f>IF(ISERROR(COUNTIF(P$29:P$50,"=3")/(22-COUNTBLANK(Indicadores!$E$21:$E$42))), "",(COUNTIF(P$29:P$50,"=3")/(22-COUNTBLANK(Indicadores!$E$21:$E$42))))</f>
        <v>0</v>
      </c>
      <c r="Q87" s="235">
        <f>IF(ISERROR(COUNTIF(Q$29:Q$50,"=3")/(22-COUNTBLANK(Indicadores!$E$21:$E$42))), "",(COUNTIF(Q$29:Q$50,"=3")/(22-COUNTBLANK(Indicadores!$E$21:$E$42))))</f>
        <v>0</v>
      </c>
      <c r="R87" s="235">
        <f>IF(ISERROR(COUNTIF(R$29:R$50,"=3")/(22-COUNTBLANK(Indicadores!$E$21:$E$42))), "",(COUNTIF(R$29:R$50,"=3")/(22-COUNTBLANK(Indicadores!$E$21:$E$42))))</f>
        <v>0</v>
      </c>
      <c r="S87" s="235">
        <f>IF(ISERROR(COUNTIF(S$29:S$50,"=3")/(22-COUNTBLANK(Indicadores!$E$21:$E$42))), "",(COUNTIF(S$29:S$50,"=3")/(22-COUNTBLANK(Indicadores!$E$21:$E$42))))</f>
        <v>0</v>
      </c>
      <c r="T87" s="235">
        <f>IF(ISERROR(COUNTIF(T$29:T$50,"=3")/(22-COUNTBLANK(Indicadores!$E$21:$E$42))), "",(COUNTIF(T$29:T$50,"=3")/(22-COUNTBLANK(Indicadores!$E$21:$E$42))))</f>
        <v>0</v>
      </c>
      <c r="U87" s="235">
        <f>IF(ISERROR(COUNTIF(U$29:U$50,"=3")/(22-COUNTBLANK(Indicadores!$E$21:$E$42))), "",(COUNTIF(U$29:U$50,"=3")/(22-COUNTBLANK(Indicadores!$E$21:$E$42))))</f>
        <v>0</v>
      </c>
      <c r="V87" s="235">
        <f>IF(ISERROR(COUNTIF(V$29:V$50,"=3")/(22-COUNTBLANK(Indicadores!$E$21:$E$42))), "",(COUNTIF(V$29:V$50,"=3")/(22-COUNTBLANK(Indicadores!$E$21:$E$42))))</f>
        <v>0</v>
      </c>
    </row>
    <row r="88" spans="2:35" x14ac:dyDescent="0.25">
      <c r="B88" s="613"/>
      <c r="C88" s="623"/>
      <c r="D88" s="624"/>
      <c r="E88" s="624"/>
      <c r="F88" s="242" t="s">
        <v>11</v>
      </c>
      <c r="G88" s="236">
        <f>IF(ISERROR(COUNTIF(G$29:G$50,"=2")/(22-COUNTBLANK(Indicadores!$E$21:$E$42))), "",(COUNTIF(G$29:G$50,"=2")/(22-COUNTBLANK(Indicadores!$E$21:$E$42))))</f>
        <v>4.5454545454545456E-2</v>
      </c>
      <c r="H88" s="236">
        <f>IF(ISERROR(COUNTIF(H$29:H$50,"=2")/(22-COUNTBLANK(Indicadores!$E$21:$E$42))), "",(COUNTIF(H$29:H$50,"=2")/(22-COUNTBLANK(Indicadores!$E$21:$E$42))))</f>
        <v>4.5454545454545456E-2</v>
      </c>
      <c r="I88" s="236">
        <f>IF(ISERROR(COUNTIF(I$29:I$50,"=2")/(22-COUNTBLANK(Indicadores!$E$21:$E$42))), "",(COUNTIF(I$29:I$50,"=2")/(22-COUNTBLANK(Indicadores!$E$21:$E$42))))</f>
        <v>0.18181818181818182</v>
      </c>
      <c r="J88" s="236">
        <f>IF(ISERROR(COUNTIF(J$29:J$50,"=2")/(22-COUNTBLANK(Indicadores!$E$21:$E$42))), "",(COUNTIF(J$29:J$50,"=2")/(22-COUNTBLANK(Indicadores!$E$21:$E$42))))</f>
        <v>9.0909090909090912E-2</v>
      </c>
      <c r="K88" s="236">
        <f>IF(ISERROR(COUNTIF(K$29:K$50,"=2")/(22-COUNTBLANK(Indicadores!$E$21:$E$42))), "",(COUNTIF(K$29:K$50,"=2")/(22-COUNTBLANK(Indicadores!$E$21:$E$42))))</f>
        <v>4.5454545454545456E-2</v>
      </c>
      <c r="L88" s="236">
        <f>IF(ISERROR(COUNTIF(L$29:L$50,"=2")/(22-COUNTBLANK(Indicadores!$E$21:$E$42))), "",(COUNTIF(L$29:L$50,"=2")/(22-COUNTBLANK(Indicadores!$E$21:$E$42))))</f>
        <v>0.13636363636363635</v>
      </c>
      <c r="M88" s="236">
        <f>IF(ISERROR(COUNTIF(M$29:M$50,"=2")/(22-COUNTBLANK(Indicadores!$E$21:$E$42))), "",(COUNTIF(M$29:M$50,"=2")/(22-COUNTBLANK(Indicadores!$E$21:$E$42))))</f>
        <v>9.0909090909090912E-2</v>
      </c>
      <c r="N88" s="236">
        <f>IF(ISERROR(COUNTIF(N$29:N$50,"=2")/(22-COUNTBLANK(Indicadores!$E$21:$E$42))), "",(COUNTIF(N$29:N$50,"=2")/(22-COUNTBLANK(Indicadores!$E$21:$E$42))))</f>
        <v>0.22727272727272727</v>
      </c>
      <c r="O88" s="236">
        <f>IF(ISERROR(COUNTIF(O$29:O$50,"=2")/(22-COUNTBLANK(Indicadores!$E$21:$E$42))), "",(COUNTIF(O$29:O$50,"=2")/(22-COUNTBLANK(Indicadores!$E$21:$E$42))))</f>
        <v>0.13636363636363635</v>
      </c>
      <c r="P88" s="236">
        <f>IF(ISERROR(COUNTIF(P$29:P$50,"=2")/(22-COUNTBLANK(Indicadores!$E$21:$E$42))), "",(COUNTIF(P$29:P$50,"=2")/(22-COUNTBLANK(Indicadores!$E$21:$E$42))))</f>
        <v>0</v>
      </c>
      <c r="Q88" s="236">
        <f>IF(ISERROR(COUNTIF(Q$29:Q$50,"=2")/(22-COUNTBLANK(Indicadores!$E$21:$E$42))), "",(COUNTIF(Q$29:Q$50,"=2")/(22-COUNTBLANK(Indicadores!$E$21:$E$42))))</f>
        <v>0</v>
      </c>
      <c r="R88" s="236">
        <f>IF(ISERROR(COUNTIF(R$29:R$50,"=2")/(22-COUNTBLANK(Indicadores!$E$21:$E$42))), "",(COUNTIF(R$29:R$50,"=2")/(22-COUNTBLANK(Indicadores!$E$21:$E$42))))</f>
        <v>0</v>
      </c>
      <c r="S88" s="236">
        <f>IF(ISERROR(COUNTIF(S$29:S$50,"=2")/(22-COUNTBLANK(Indicadores!$E$21:$E$42))), "",(COUNTIF(S$29:S$50,"=2")/(22-COUNTBLANK(Indicadores!$E$21:$E$42))))</f>
        <v>0</v>
      </c>
      <c r="T88" s="236">
        <f>IF(ISERROR(COUNTIF(T$29:T$50,"=2")/(22-COUNTBLANK(Indicadores!$E$21:$E$42))), "",(COUNTIF(T$29:T$50,"=2")/(22-COUNTBLANK(Indicadores!$E$21:$E$42))))</f>
        <v>0</v>
      </c>
      <c r="U88" s="236">
        <f>IF(ISERROR(COUNTIF(U$29:U$50,"=2")/(22-COUNTBLANK(Indicadores!$E$21:$E$42))), "",(COUNTIF(U$29:U$50,"=2")/(22-COUNTBLANK(Indicadores!$E$21:$E$42))))</f>
        <v>0</v>
      </c>
      <c r="V88" s="236">
        <f>IF(ISERROR(COUNTIF(V$29:V$50,"=2")/(22-COUNTBLANK(Indicadores!$E$21:$E$42))), "",(COUNTIF(V$29:V$50,"=2")/(22-COUNTBLANK(Indicadores!$E$21:$E$42))))</f>
        <v>0</v>
      </c>
    </row>
    <row r="89" spans="2:35" x14ac:dyDescent="0.25">
      <c r="B89" s="613"/>
      <c r="C89" s="623"/>
      <c r="D89" s="624"/>
      <c r="E89" s="624"/>
      <c r="F89" s="242" t="s">
        <v>12</v>
      </c>
      <c r="G89" s="237">
        <f>IF(ISERROR(COUNTIF(G$29:G$50,"=1")/(22-COUNTBLANK(Indicadores!$E$21:$E$42))),"",(COUNTIF(G$29:G$50,"=1")/(22-COUNTBLANK(Indicadores!$E$21:$E$42))))</f>
        <v>0</v>
      </c>
      <c r="H89" s="237">
        <f>IF(ISERROR(COUNTIF(H$29:H$50,"=1")/(22-COUNTBLANK(Indicadores!$E$21:$E$42))),"",(COUNTIF(H$29:H$50,"=1")/(22-COUNTBLANK(Indicadores!$E$21:$E$42))))</f>
        <v>0</v>
      </c>
      <c r="I89" s="237">
        <f>IF(ISERROR(COUNTIF(I$29:I$50,"=1")/(22-COUNTBLANK(Indicadores!$E$21:$E$42))),"",(COUNTIF(I$29:I$50,"=1")/(22-COUNTBLANK(Indicadores!$E$21:$E$42))))</f>
        <v>0</v>
      </c>
      <c r="J89" s="237">
        <f>IF(ISERROR(COUNTIF(J$29:J$50,"=1")/(22-COUNTBLANK(Indicadores!$E$21:$E$42))),"",(COUNTIF(J$29:J$50,"=1")/(22-COUNTBLANK(Indicadores!$E$21:$E$42))))</f>
        <v>0</v>
      </c>
      <c r="K89" s="237">
        <f>IF(ISERROR(COUNTIF(K$29:K$50,"=1")/(22-COUNTBLANK(Indicadores!$E$21:$E$42))),"",(COUNTIF(K$29:K$50,"=1")/(22-COUNTBLANK(Indicadores!$E$21:$E$42))))</f>
        <v>0</v>
      </c>
      <c r="L89" s="237">
        <f>IF(ISERROR(COUNTIF(L$29:L$50,"=1")/(22-COUNTBLANK(Indicadores!$E$21:$E$42))),"",(COUNTIF(L$29:L$50,"=1")/(22-COUNTBLANK(Indicadores!$E$21:$E$42))))</f>
        <v>0</v>
      </c>
      <c r="M89" s="237">
        <f>IF(ISERROR(COUNTIF(M$29:M$50,"=1")/(22-COUNTBLANK(Indicadores!$E$21:$E$42))),"",(COUNTIF(M$29:M$50,"=1")/(22-COUNTBLANK(Indicadores!$E$21:$E$42))))</f>
        <v>0</v>
      </c>
      <c r="N89" s="237">
        <f>IF(ISERROR(COUNTIF(N$29:N$50,"=1")/(22-COUNTBLANK(Indicadores!$E$21:$E$42))),"",(COUNTIF(N$29:N$50,"=1")/(22-COUNTBLANK(Indicadores!$E$21:$E$42))))</f>
        <v>0</v>
      </c>
      <c r="O89" s="237">
        <f>IF(ISERROR(COUNTIF(O$29:O$50,"=1")/(22-COUNTBLANK(Indicadores!$E$21:$E$42))),"",(COUNTIF(O$29:O$50,"=1")/(22-COUNTBLANK(Indicadores!$E$21:$E$42))))</f>
        <v>0</v>
      </c>
      <c r="P89" s="237">
        <f>IF(ISERROR(COUNTIF(P$29:P$50,"=1")/(22-COUNTBLANK(Indicadores!$E$21:$E$42))),"",(COUNTIF(P$29:P$50,"=1")/(22-COUNTBLANK(Indicadores!$E$21:$E$42))))</f>
        <v>0</v>
      </c>
      <c r="Q89" s="237">
        <f>IF(ISERROR(COUNTIF(Q$29:Q$50,"=1")/(22-COUNTBLANK(Indicadores!$E$21:$E$42))),"",(COUNTIF(Q$29:Q$50,"=1")/(22-COUNTBLANK(Indicadores!$E$21:$E$42))))</f>
        <v>0</v>
      </c>
      <c r="R89" s="237">
        <f>IF(ISERROR(COUNTIF(R$29:R$50,"=1")/(22-COUNTBLANK(Indicadores!$E$21:$E$42))),"",(COUNTIF(R$29:R$50,"=1")/(22-COUNTBLANK(Indicadores!$E$21:$E$42))))</f>
        <v>0</v>
      </c>
      <c r="S89" s="237">
        <f>IF(ISERROR(COUNTIF(S$29:S$50,"=1")/(22-COUNTBLANK(Indicadores!$E$21:$E$42))),"",(COUNTIF(S$29:S$50,"=1")/(22-COUNTBLANK(Indicadores!$E$21:$E$42))))</f>
        <v>0</v>
      </c>
      <c r="T89" s="237">
        <f>IF(ISERROR(COUNTIF(T$29:T$50,"=1")/(22-COUNTBLANK(Indicadores!$E$21:$E$42))),"",(COUNTIF(T$29:T$50,"=1")/(22-COUNTBLANK(Indicadores!$E$21:$E$42))))</f>
        <v>0</v>
      </c>
      <c r="U89" s="237">
        <f>IF(ISERROR(COUNTIF(U$29:U$50,"=1")/(22-COUNTBLANK(Indicadores!$E$21:$E$42))),"",(COUNTIF(U$29:U$50,"=1")/(22-COUNTBLANK(Indicadores!$E$21:$E$42))))</f>
        <v>0</v>
      </c>
      <c r="V89" s="237">
        <f>IF(ISERROR(COUNTIF(V$29:V$50,"=1")/(22-COUNTBLANK(Indicadores!$E$21:$E$42))),"",(COUNTIF(V$29:V$50,"=1")/(22-COUNTBLANK(Indicadores!$E$21:$E$42))))</f>
        <v>0</v>
      </c>
    </row>
    <row r="90" spans="2:35" ht="15.75" thickBot="1" x14ac:dyDescent="0.3">
      <c r="B90" s="614"/>
      <c r="C90" s="625"/>
      <c r="D90" s="626"/>
      <c r="E90" s="626"/>
      <c r="F90" s="243" t="s">
        <v>38</v>
      </c>
      <c r="G90" s="238">
        <f>IF(ISERROR(COUNTIF(G$29:G$50,"=0")/(22-COUNTBLANK(Indicadores!$E$21:$E$42))), "",(COUNTIF(G$29:G$50,"=0")/(22-COUNTBLANK(Indicadores!$E$21:$E$42))))</f>
        <v>0</v>
      </c>
      <c r="H90" s="238">
        <f>IF(ISERROR(COUNTIF(H$29:H$50,"=0")/(22-COUNTBLANK(Indicadores!$E$21:$E$42))), "",(COUNTIF(H$29:H$50,"=0")/(22-COUNTBLANK(Indicadores!$E$21:$E$42))))</f>
        <v>0</v>
      </c>
      <c r="I90" s="238">
        <f>IF(ISERROR(COUNTIF(I$29:I$50,"=0")/(22-COUNTBLANK(Indicadores!$E$21:$E$42))), "",(COUNTIF(I$29:I$50,"=0")/(22-COUNTBLANK(Indicadores!$E$21:$E$42))))</f>
        <v>0</v>
      </c>
      <c r="J90" s="238">
        <f>IF(ISERROR(COUNTIF(J$29:J$50,"=0")/(22-COUNTBLANK(Indicadores!$E$21:$E$42))), "",(COUNTIF(J$29:J$50,"=0")/(22-COUNTBLANK(Indicadores!$E$21:$E$42))))</f>
        <v>0</v>
      </c>
      <c r="K90" s="238">
        <f>IF(ISERROR(COUNTIF(K$29:K$50,"=0")/(22-COUNTBLANK(Indicadores!$E$21:$E$42))), "",(COUNTIF(K$29:K$50,"=0")/(22-COUNTBLANK(Indicadores!$E$21:$E$42))))</f>
        <v>0</v>
      </c>
      <c r="L90" s="238">
        <f>IF(ISERROR(COUNTIF(L$29:L$50,"=0")/(22-COUNTBLANK(Indicadores!$E$21:$E$42))), "",(COUNTIF(L$29:L$50,"=0")/(22-COUNTBLANK(Indicadores!$E$21:$E$42))))</f>
        <v>0</v>
      </c>
      <c r="M90" s="238">
        <f>IF(ISERROR(COUNTIF(M$29:M$50,"=0")/(22-COUNTBLANK(Indicadores!$E$21:$E$42))), "",(COUNTIF(M$29:M$50,"=0")/(22-COUNTBLANK(Indicadores!$E$21:$E$42))))</f>
        <v>0</v>
      </c>
      <c r="N90" s="238">
        <f>IF(ISERROR(COUNTIF(N$29:N$50,"=0")/(22-COUNTBLANK(Indicadores!$E$21:$E$42))), "",(COUNTIF(N$29:N$50,"=0")/(22-COUNTBLANK(Indicadores!$E$21:$E$42))))</f>
        <v>0</v>
      </c>
      <c r="O90" s="238">
        <f>IF(ISERROR(COUNTIF(O$29:O$50,"=0")/(22-COUNTBLANK(Indicadores!$E$21:$E$42))), "",(COUNTIF(O$29:O$50,"=0")/(22-COUNTBLANK(Indicadores!$E$21:$E$42))))</f>
        <v>0</v>
      </c>
      <c r="P90" s="238">
        <f>IF(ISERROR(COUNTIF(P$29:P$50,"=0")/(22-COUNTBLANK(Indicadores!$E$21:$E$42))), "",(COUNTIF(P$29:P$50,"=0")/(22-COUNTBLANK(Indicadores!$E$21:$E$42))))</f>
        <v>0</v>
      </c>
      <c r="Q90" s="238">
        <f>IF(ISERROR(COUNTIF(Q$29:Q$50,"=0")/(22-COUNTBLANK(Indicadores!$E$21:$E$42))), "",(COUNTIF(Q$29:Q$50,"=0")/(22-COUNTBLANK(Indicadores!$E$21:$E$42))))</f>
        <v>0</v>
      </c>
      <c r="R90" s="238">
        <f>IF(ISERROR(COUNTIF(R$29:R$50,"=0")/(22-COUNTBLANK(Indicadores!$E$21:$E$42))), "",(COUNTIF(R$29:R$50,"=0")/(22-COUNTBLANK(Indicadores!$E$21:$E$42))))</f>
        <v>0</v>
      </c>
      <c r="S90" s="238">
        <f>IF(ISERROR(COUNTIF(S$29:S$50,"=0")/(22-COUNTBLANK(Indicadores!$E$21:$E$42))), "",(COUNTIF(S$29:S$50,"=0")/(22-COUNTBLANK(Indicadores!$E$21:$E$42))))</f>
        <v>0</v>
      </c>
      <c r="T90" s="238">
        <f>IF(ISERROR(COUNTIF(T$29:T$50,"=0")/(22-COUNTBLANK(Indicadores!$E$21:$E$42))), "",(COUNTIF(T$29:T$50,"=0")/(22-COUNTBLANK(Indicadores!$E$21:$E$42))))</f>
        <v>0</v>
      </c>
      <c r="U90" s="238">
        <f>IF(ISERROR(COUNTIF(U$29:U$50,"=0")/(22-COUNTBLANK(Indicadores!$E$21:$E$42))), "",(COUNTIF(U$29:U$50,"=0")/(22-COUNTBLANK(Indicadores!$E$21:$E$42))))</f>
        <v>0</v>
      </c>
      <c r="V90" s="238">
        <f>IF(ISERROR(COUNTIF(V$29:V$50,"=0")/(22-COUNTBLANK(Indicadores!$E$21:$E$42))), "",(COUNTIF(V$29:V$50,"=0")/(22-COUNTBLANK(Indicadores!$E$21:$E$42))))</f>
        <v>0</v>
      </c>
    </row>
    <row r="91" spans="2:35" ht="12.75" customHeight="1" thickBot="1" x14ac:dyDescent="0.3"/>
    <row r="92" spans="2:35" x14ac:dyDescent="0.25">
      <c r="B92" s="591" t="s">
        <v>29</v>
      </c>
      <c r="C92" s="597"/>
      <c r="D92" s="598"/>
      <c r="E92" s="598"/>
      <c r="F92" s="244" t="s">
        <v>6</v>
      </c>
      <c r="G92" s="178">
        <f>COUNTIF(G$52:G$70,"=3")</f>
        <v>15</v>
      </c>
      <c r="H92" s="178">
        <f t="shared" ref="H92:V92" si="21">COUNTIF(H$52:H$70,"=3")</f>
        <v>15</v>
      </c>
      <c r="I92" s="178">
        <f t="shared" si="21"/>
        <v>16</v>
      </c>
      <c r="J92" s="178">
        <f t="shared" si="21"/>
        <v>15</v>
      </c>
      <c r="K92" s="178">
        <f t="shared" si="21"/>
        <v>15</v>
      </c>
      <c r="L92" s="178">
        <f t="shared" si="21"/>
        <v>14</v>
      </c>
      <c r="M92" s="178">
        <f t="shared" si="21"/>
        <v>16</v>
      </c>
      <c r="N92" s="178">
        <f t="shared" si="21"/>
        <v>15</v>
      </c>
      <c r="O92" s="178">
        <f t="shared" si="21"/>
        <v>16</v>
      </c>
      <c r="P92" s="178">
        <f t="shared" si="21"/>
        <v>0</v>
      </c>
      <c r="Q92" s="178">
        <f t="shared" si="21"/>
        <v>0</v>
      </c>
      <c r="R92" s="178">
        <f t="shared" si="21"/>
        <v>0</v>
      </c>
      <c r="S92" s="178">
        <f t="shared" si="21"/>
        <v>0</v>
      </c>
      <c r="T92" s="178">
        <f t="shared" si="21"/>
        <v>0</v>
      </c>
      <c r="U92" s="178">
        <f t="shared" si="21"/>
        <v>0</v>
      </c>
      <c r="V92" s="178">
        <f t="shared" si="21"/>
        <v>0</v>
      </c>
    </row>
    <row r="93" spans="2:35" x14ac:dyDescent="0.25">
      <c r="B93" s="592"/>
      <c r="C93" s="599"/>
      <c r="D93" s="600"/>
      <c r="E93" s="600"/>
      <c r="F93" s="245" t="s">
        <v>36</v>
      </c>
      <c r="G93" s="231">
        <f>COUNTIF(G$52:G$70,"=2")</f>
        <v>4</v>
      </c>
      <c r="H93" s="231">
        <f t="shared" ref="H93:V93" si="22">COUNTIF(H$52:H$70,"=2")</f>
        <v>4</v>
      </c>
      <c r="I93" s="231">
        <f t="shared" si="22"/>
        <v>3</v>
      </c>
      <c r="J93" s="231">
        <f t="shared" si="22"/>
        <v>4</v>
      </c>
      <c r="K93" s="231">
        <f t="shared" si="22"/>
        <v>4</v>
      </c>
      <c r="L93" s="231">
        <f t="shared" si="22"/>
        <v>5</v>
      </c>
      <c r="M93" s="231">
        <f t="shared" si="22"/>
        <v>3</v>
      </c>
      <c r="N93" s="231">
        <f t="shared" si="22"/>
        <v>4</v>
      </c>
      <c r="O93" s="231">
        <f t="shared" si="22"/>
        <v>3</v>
      </c>
      <c r="P93" s="231">
        <f t="shared" si="22"/>
        <v>0</v>
      </c>
      <c r="Q93" s="231">
        <f t="shared" si="22"/>
        <v>0</v>
      </c>
      <c r="R93" s="231">
        <f t="shared" si="22"/>
        <v>0</v>
      </c>
      <c r="S93" s="231">
        <f t="shared" si="22"/>
        <v>0</v>
      </c>
      <c r="T93" s="231">
        <f t="shared" si="22"/>
        <v>0</v>
      </c>
      <c r="U93" s="231">
        <f t="shared" si="22"/>
        <v>0</v>
      </c>
      <c r="V93" s="231">
        <f t="shared" si="22"/>
        <v>0</v>
      </c>
    </row>
    <row r="94" spans="2:35" x14ac:dyDescent="0.25">
      <c r="B94" s="592"/>
      <c r="C94" s="599"/>
      <c r="D94" s="600"/>
      <c r="E94" s="600"/>
      <c r="F94" s="245" t="s">
        <v>8</v>
      </c>
      <c r="G94" s="232">
        <f>COUNTIF(G$52:G$70,"=1")</f>
        <v>0</v>
      </c>
      <c r="H94" s="232">
        <f t="shared" ref="H94:V94" si="23">COUNTIF(H$52:H$70,"=1")</f>
        <v>0</v>
      </c>
      <c r="I94" s="232">
        <f t="shared" si="23"/>
        <v>0</v>
      </c>
      <c r="J94" s="232">
        <f t="shared" si="23"/>
        <v>0</v>
      </c>
      <c r="K94" s="232">
        <f t="shared" si="23"/>
        <v>0</v>
      </c>
      <c r="L94" s="232">
        <f t="shared" si="23"/>
        <v>0</v>
      </c>
      <c r="M94" s="232">
        <f t="shared" si="23"/>
        <v>0</v>
      </c>
      <c r="N94" s="232">
        <f t="shared" si="23"/>
        <v>0</v>
      </c>
      <c r="O94" s="232">
        <f t="shared" si="23"/>
        <v>0</v>
      </c>
      <c r="P94" s="232">
        <f t="shared" si="23"/>
        <v>0</v>
      </c>
      <c r="Q94" s="232">
        <f t="shared" si="23"/>
        <v>0</v>
      </c>
      <c r="R94" s="232">
        <f t="shared" si="23"/>
        <v>0</v>
      </c>
      <c r="S94" s="232">
        <f t="shared" si="23"/>
        <v>0</v>
      </c>
      <c r="T94" s="232">
        <f t="shared" si="23"/>
        <v>0</v>
      </c>
      <c r="U94" s="232">
        <f t="shared" si="23"/>
        <v>0</v>
      </c>
      <c r="V94" s="232">
        <f t="shared" si="23"/>
        <v>0</v>
      </c>
    </row>
    <row r="95" spans="2:35" ht="15.75" thickBot="1" x14ac:dyDescent="0.3">
      <c r="B95" s="592"/>
      <c r="C95" s="599"/>
      <c r="D95" s="600"/>
      <c r="E95" s="600"/>
      <c r="F95" s="246" t="s">
        <v>37</v>
      </c>
      <c r="G95" s="234">
        <f>COUNTIF(G$52:G$70,"=0")</f>
        <v>0</v>
      </c>
      <c r="H95" s="234">
        <f t="shared" ref="H95:V95" si="24">COUNTIF(H$52:H$70,"=0")</f>
        <v>0</v>
      </c>
      <c r="I95" s="234">
        <f t="shared" si="24"/>
        <v>0</v>
      </c>
      <c r="J95" s="234">
        <f t="shared" si="24"/>
        <v>0</v>
      </c>
      <c r="K95" s="234">
        <f t="shared" si="24"/>
        <v>0</v>
      </c>
      <c r="L95" s="234">
        <f t="shared" si="24"/>
        <v>0</v>
      </c>
      <c r="M95" s="234">
        <f t="shared" si="24"/>
        <v>0</v>
      </c>
      <c r="N95" s="234">
        <f t="shared" si="24"/>
        <v>0</v>
      </c>
      <c r="O95" s="234">
        <f t="shared" si="24"/>
        <v>0</v>
      </c>
      <c r="P95" s="234">
        <f t="shared" si="24"/>
        <v>0</v>
      </c>
      <c r="Q95" s="234">
        <f t="shared" si="24"/>
        <v>0</v>
      </c>
      <c r="R95" s="234">
        <f t="shared" si="24"/>
        <v>0</v>
      </c>
      <c r="S95" s="234">
        <f t="shared" si="24"/>
        <v>0</v>
      </c>
      <c r="T95" s="234">
        <f t="shared" si="24"/>
        <v>0</v>
      </c>
      <c r="U95" s="234">
        <f t="shared" si="24"/>
        <v>0</v>
      </c>
      <c r="V95" s="234">
        <f t="shared" si="24"/>
        <v>0</v>
      </c>
    </row>
    <row r="96" spans="2:35" ht="15.75" thickBot="1" x14ac:dyDescent="0.3">
      <c r="B96" s="592"/>
      <c r="C96" s="599"/>
      <c r="D96" s="600"/>
      <c r="E96" s="600"/>
      <c r="F96" s="299"/>
      <c r="G96" s="299"/>
      <c r="H96" s="299"/>
      <c r="I96" s="299"/>
      <c r="J96" s="299"/>
      <c r="K96" s="299"/>
      <c r="L96" s="299"/>
      <c r="M96" s="299"/>
      <c r="N96" s="299"/>
      <c r="O96" s="299"/>
      <c r="P96" s="299"/>
      <c r="Q96" s="299"/>
      <c r="R96" s="299"/>
      <c r="S96" s="299"/>
      <c r="T96" s="299"/>
      <c r="U96" s="299"/>
      <c r="V96" s="300"/>
    </row>
    <row r="97" spans="2:35" x14ac:dyDescent="0.25">
      <c r="B97" s="592"/>
      <c r="C97" s="599"/>
      <c r="D97" s="600"/>
      <c r="E97" s="600"/>
      <c r="F97" s="244" t="s">
        <v>10</v>
      </c>
      <c r="G97" s="235">
        <f>IF(ISERROR(COUNTIF(G$52:G$70,"=3")/(19-COUNTBLANK(Indicadores!$E$44:$E$62))), "",(COUNTIF(G$52:G$70,"=3")/(19-COUNTBLANK(Indicadores!$E$44:$E$62))))</f>
        <v>0.78947368421052633</v>
      </c>
      <c r="H97" s="235">
        <f>IF(ISERROR(COUNTIF(H$52:H$70,"=3")/(19-COUNTBLANK(Indicadores!$E$44:$E$62))), "",(COUNTIF(H$52:H$70,"=3")/(19-COUNTBLANK(Indicadores!$E$44:$E$62))))</f>
        <v>0.78947368421052633</v>
      </c>
      <c r="I97" s="235">
        <f>IF(ISERROR(COUNTIF(I$52:I$70,"=3")/(19-COUNTBLANK(Indicadores!$E$44:$E$62))), "",(COUNTIF(I$52:I$70,"=3")/(19-COUNTBLANK(Indicadores!$E$44:$E$62))))</f>
        <v>0.84210526315789469</v>
      </c>
      <c r="J97" s="235">
        <f>IF(ISERROR(COUNTIF(J$52:J$70,"=3")/(19-COUNTBLANK(Indicadores!$E$44:$E$62))), "",(COUNTIF(J$52:J$70,"=3")/(19-COUNTBLANK(Indicadores!$E$44:$E$62))))</f>
        <v>0.78947368421052633</v>
      </c>
      <c r="K97" s="235">
        <f>IF(ISERROR(COUNTIF(K$52:K$70,"=3")/(19-COUNTBLANK(Indicadores!$E$44:$E$62))), "",(COUNTIF(K$52:K$70,"=3")/(19-COUNTBLANK(Indicadores!$E$44:$E$62))))</f>
        <v>0.78947368421052633</v>
      </c>
      <c r="L97" s="235">
        <f>IF(ISERROR(COUNTIF(L$52:L$70,"=3")/(19-COUNTBLANK(Indicadores!$E$44:$E$62))), "",(COUNTIF(L$52:L$70,"=3")/(19-COUNTBLANK(Indicadores!$E$44:$E$62))))</f>
        <v>0.73684210526315785</v>
      </c>
      <c r="M97" s="235">
        <f>IF(ISERROR(COUNTIF(M$52:M$70,"=3")/(19-COUNTBLANK(Indicadores!$E$44:$E$62))), "",(COUNTIF(M$52:M$70,"=3")/(19-COUNTBLANK(Indicadores!$E$44:$E$62))))</f>
        <v>0.84210526315789469</v>
      </c>
      <c r="N97" s="235">
        <f>IF(ISERROR(COUNTIF(N$52:N$70,"=3")/(19-COUNTBLANK(Indicadores!$E$44:$E$62))), "",(COUNTIF(N$52:N$70,"=3")/(19-COUNTBLANK(Indicadores!$E$44:$E$62))))</f>
        <v>0.78947368421052633</v>
      </c>
      <c r="O97" s="235">
        <f>IF(ISERROR(COUNTIF(O$52:O$70,"=3")/(19-COUNTBLANK(Indicadores!$E$44:$E$62))), "",(COUNTIF(O$52:O$70,"=3")/(19-COUNTBLANK(Indicadores!$E$44:$E$62))))</f>
        <v>0.84210526315789469</v>
      </c>
      <c r="P97" s="235">
        <f>IF(ISERROR(COUNTIF(P$52:P$70,"=3")/(19-COUNTBLANK(Indicadores!$E$44:$E$62))), "",(COUNTIF(P$52:P$70,"=3")/(19-COUNTBLANK(Indicadores!$E$44:$E$62))))</f>
        <v>0</v>
      </c>
      <c r="Q97" s="235">
        <f>IF(ISERROR(COUNTIF(Q$52:Q$70,"=3")/(19-COUNTBLANK(Indicadores!$E$44:$E$62))), "",(COUNTIF(Q$52:Q$70,"=3")/(19-COUNTBLANK(Indicadores!$E$44:$E$62))))</f>
        <v>0</v>
      </c>
      <c r="R97" s="235">
        <f>IF(ISERROR(COUNTIF(R$52:R$70,"=3")/(19-COUNTBLANK(Indicadores!$E$44:$E$62))), "",(COUNTIF(R$52:R$70,"=3")/(19-COUNTBLANK(Indicadores!$E$44:$E$62))))</f>
        <v>0</v>
      </c>
      <c r="S97" s="235">
        <f>IF(ISERROR(COUNTIF(S$52:S$70,"=3")/(19-COUNTBLANK(Indicadores!$E$44:$E$62))), "",(COUNTIF(S$52:S$70,"=3")/(19-COUNTBLANK(Indicadores!$E$44:$E$62))))</f>
        <v>0</v>
      </c>
      <c r="T97" s="235">
        <f>IF(ISERROR(COUNTIF(T$52:T$70,"=3")/(19-COUNTBLANK(Indicadores!$E$44:$E$62))), "",(COUNTIF(T$52:T$70,"=3")/(19-COUNTBLANK(Indicadores!$E$44:$E$62))))</f>
        <v>0</v>
      </c>
      <c r="U97" s="235">
        <f>IF(ISERROR(COUNTIF(U$52:U$70,"=3")/(19-COUNTBLANK(Indicadores!$E$44:$E$62))), "",(COUNTIF(U$52:U$70,"=3")/(19-COUNTBLANK(Indicadores!$E$44:$E$62))))</f>
        <v>0</v>
      </c>
      <c r="V97" s="235">
        <f>IF(ISERROR(COUNTIF(V$52:V$70,"=3")/(19-COUNTBLANK(Indicadores!$E$44:$E$62))), "",(COUNTIF(V$52:V$70,"=3")/(19-COUNTBLANK(Indicadores!$E$44:$E$62))))</f>
        <v>0</v>
      </c>
    </row>
    <row r="98" spans="2:35" x14ac:dyDescent="0.25">
      <c r="B98" s="592"/>
      <c r="C98" s="599"/>
      <c r="D98" s="600"/>
      <c r="E98" s="600"/>
      <c r="F98" s="245" t="s">
        <v>11</v>
      </c>
      <c r="G98" s="236">
        <f>IF(ISERROR(COUNTIF(G$52:G$70,"=2")/(19-COUNTBLANK(Indicadores!$E$44:$E$62))), "",(COUNTIF(G$52:G$70,"=2")/(19-COUNTBLANK(Indicadores!$E$44:$E$62))))</f>
        <v>0.21052631578947367</v>
      </c>
      <c r="H98" s="236">
        <f>IF(ISERROR(COUNTIF(H$52:H$70,"=2")/(19-COUNTBLANK(Indicadores!$E$44:$E$62))), "",(COUNTIF(H$52:H$70,"=2")/(19-COUNTBLANK(Indicadores!$E$44:$E$62))))</f>
        <v>0.21052631578947367</v>
      </c>
      <c r="I98" s="236">
        <f>IF(ISERROR(COUNTIF(I$52:I$70,"=2")/(19-COUNTBLANK(Indicadores!$E$44:$E$62))), "",(COUNTIF(I$52:I$70,"=2")/(19-COUNTBLANK(Indicadores!$E$44:$E$62))))</f>
        <v>0.15789473684210525</v>
      </c>
      <c r="J98" s="236">
        <f>IF(ISERROR(COUNTIF(J$52:J$70,"=2")/(19-COUNTBLANK(Indicadores!$E$44:$E$62))), "",(COUNTIF(J$52:J$70,"=2")/(19-COUNTBLANK(Indicadores!$E$44:$E$62))))</f>
        <v>0.21052631578947367</v>
      </c>
      <c r="K98" s="236">
        <f>IF(ISERROR(COUNTIF(K$52:K$70,"=2")/(19-COUNTBLANK(Indicadores!$E$44:$E$62))), "",(COUNTIF(K$52:K$70,"=2")/(19-COUNTBLANK(Indicadores!$E$44:$E$62))))</f>
        <v>0.21052631578947367</v>
      </c>
      <c r="L98" s="236">
        <f>IF(ISERROR(COUNTIF(L$52:L$70,"=2")/(19-COUNTBLANK(Indicadores!$E$44:$E$62))), "",(COUNTIF(L$52:L$70,"=2")/(19-COUNTBLANK(Indicadores!$E$44:$E$62))))</f>
        <v>0.26315789473684209</v>
      </c>
      <c r="M98" s="236">
        <f>IF(ISERROR(COUNTIF(M$52:M$70,"=2")/(19-COUNTBLANK(Indicadores!$E$44:$E$62))), "",(COUNTIF(M$52:M$70,"=2")/(19-COUNTBLANK(Indicadores!$E$44:$E$62))))</f>
        <v>0.15789473684210525</v>
      </c>
      <c r="N98" s="236">
        <f>IF(ISERROR(COUNTIF(N$52:N$70,"=2")/(19-COUNTBLANK(Indicadores!$E$44:$E$62))), "",(COUNTIF(N$52:N$70,"=2")/(19-COUNTBLANK(Indicadores!$E$44:$E$62))))</f>
        <v>0.21052631578947367</v>
      </c>
      <c r="O98" s="236">
        <f>IF(ISERROR(COUNTIF(O$52:O$70,"=2")/(19-COUNTBLANK(Indicadores!$E$44:$E$62))), "",(COUNTIF(O$52:O$70,"=2")/(19-COUNTBLANK(Indicadores!$E$44:$E$62))))</f>
        <v>0.15789473684210525</v>
      </c>
      <c r="P98" s="236">
        <f>IF(ISERROR(COUNTIF(P$52:P$70,"=2")/(19-COUNTBLANK(Indicadores!$E$44:$E$62))), "",(COUNTIF(P$52:P$70,"=2")/(19-COUNTBLANK(Indicadores!$E$44:$E$62))))</f>
        <v>0</v>
      </c>
      <c r="Q98" s="236">
        <f>IF(ISERROR(COUNTIF(Q$52:Q$70,"=2")/(19-COUNTBLANK(Indicadores!$E$44:$E$62))), "",(COUNTIF(Q$52:Q$70,"=2")/(19-COUNTBLANK(Indicadores!$E$44:$E$62))))</f>
        <v>0</v>
      </c>
      <c r="R98" s="236">
        <f>IF(ISERROR(COUNTIF(R$52:R$70,"=2")/(19-COUNTBLANK(Indicadores!$E$44:$E$62))), "",(COUNTIF(R$52:R$70,"=2")/(19-COUNTBLANK(Indicadores!$E$44:$E$62))))</f>
        <v>0</v>
      </c>
      <c r="S98" s="236">
        <f>IF(ISERROR(COUNTIF(S$52:S$70,"=2")/(19-COUNTBLANK(Indicadores!$E$44:$E$62))), "",(COUNTIF(S$52:S$70,"=2")/(19-COUNTBLANK(Indicadores!$E$44:$E$62))))</f>
        <v>0</v>
      </c>
      <c r="T98" s="236">
        <f>IF(ISERROR(COUNTIF(T$52:T$70,"=2")/(19-COUNTBLANK(Indicadores!$E$44:$E$62))), "",(COUNTIF(T$52:T$70,"=2")/(19-COUNTBLANK(Indicadores!$E$44:$E$62))))</f>
        <v>0</v>
      </c>
      <c r="U98" s="236">
        <f>IF(ISERROR(COUNTIF(U$52:U$70,"=2")/(19-COUNTBLANK(Indicadores!$E$44:$E$62))), "",(COUNTIF(U$52:U$70,"=2")/(19-COUNTBLANK(Indicadores!$E$44:$E$62))))</f>
        <v>0</v>
      </c>
      <c r="V98" s="236">
        <f>IF(ISERROR(COUNTIF(V$52:V$70,"=2")/(19-COUNTBLANK(Indicadores!$E$44:$E$62))), "",(COUNTIF(V$52:V$70,"=2")/(19-COUNTBLANK(Indicadores!$E$44:$E$62))))</f>
        <v>0</v>
      </c>
      <c r="W98" s="150"/>
      <c r="Y98" s="150"/>
      <c r="Z98" s="150"/>
      <c r="AB98" s="150"/>
      <c r="AC98" s="150"/>
      <c r="AD98" s="150"/>
      <c r="AE98" s="150"/>
      <c r="AF98" s="150"/>
      <c r="AG98" s="150"/>
      <c r="AH98" s="150"/>
      <c r="AI98" s="150"/>
    </row>
    <row r="99" spans="2:35" x14ac:dyDescent="0.25">
      <c r="B99" s="592"/>
      <c r="C99" s="599"/>
      <c r="D99" s="600"/>
      <c r="E99" s="600"/>
      <c r="F99" s="245" t="s">
        <v>12</v>
      </c>
      <c r="G99" s="237">
        <f>IF(ISERROR(COUNTIF(G$52:G$70,"=1")/(19-COUNTBLANK(Indicadores!$E$44:$E$62))),"",(COUNTIF(G$52:G$70,"=1")/(19-COUNTBLANK(Indicadores!$E$44:$E$62))))</f>
        <v>0</v>
      </c>
      <c r="H99" s="237">
        <f>IF(ISERROR(COUNTIF(H$52:H$70,"=1")/(19-COUNTBLANK(Indicadores!$E$44:$E$62))),"",(COUNTIF(H$52:H$70,"=1")/(19-COUNTBLANK(Indicadores!$E$44:$E$62))))</f>
        <v>0</v>
      </c>
      <c r="I99" s="237">
        <f>IF(ISERROR(COUNTIF(I$52:I$70,"=1")/(19-COUNTBLANK(Indicadores!$E$44:$E$62))),"",(COUNTIF(I$52:I$70,"=1")/(19-COUNTBLANK(Indicadores!$E$44:$E$62))))</f>
        <v>0</v>
      </c>
      <c r="J99" s="237">
        <f>IF(ISERROR(COUNTIF(J$52:J$70,"=1")/(19-COUNTBLANK(Indicadores!$E$44:$E$62))),"",(COUNTIF(J$52:J$70,"=1")/(19-COUNTBLANK(Indicadores!$E$44:$E$62))))</f>
        <v>0</v>
      </c>
      <c r="K99" s="237">
        <f>IF(ISERROR(COUNTIF(K$52:K$70,"=1")/(19-COUNTBLANK(Indicadores!$E$44:$E$62))),"",(COUNTIF(K$52:K$70,"=1")/(19-COUNTBLANK(Indicadores!$E$44:$E$62))))</f>
        <v>0</v>
      </c>
      <c r="L99" s="237">
        <f>IF(ISERROR(COUNTIF(L$52:L$70,"=1")/(19-COUNTBLANK(Indicadores!$E$44:$E$62))),"",(COUNTIF(L$52:L$70,"=1")/(19-COUNTBLANK(Indicadores!$E$44:$E$62))))</f>
        <v>0</v>
      </c>
      <c r="M99" s="237">
        <f>IF(ISERROR(COUNTIF(M$52:M$70,"=1")/(19-COUNTBLANK(Indicadores!$E$44:$E$62))),"",(COUNTIF(M$52:M$70,"=1")/(19-COUNTBLANK(Indicadores!$E$44:$E$62))))</f>
        <v>0</v>
      </c>
      <c r="N99" s="237">
        <f>IF(ISERROR(COUNTIF(N$52:N$70,"=1")/(19-COUNTBLANK(Indicadores!$E$44:$E$62))),"",(COUNTIF(N$52:N$70,"=1")/(19-COUNTBLANK(Indicadores!$E$44:$E$62))))</f>
        <v>0</v>
      </c>
      <c r="O99" s="237">
        <f>IF(ISERROR(COUNTIF(O$52:O$70,"=1")/(19-COUNTBLANK(Indicadores!$E$44:$E$62))),"",(COUNTIF(O$52:O$70,"=1")/(19-COUNTBLANK(Indicadores!$E$44:$E$62))))</f>
        <v>0</v>
      </c>
      <c r="P99" s="237">
        <f>IF(ISERROR(COUNTIF(P$52:P$70,"=1")/(19-COUNTBLANK(Indicadores!$E$44:$E$62))),"",(COUNTIF(P$52:P$70,"=1")/(19-COUNTBLANK(Indicadores!$E$44:$E$62))))</f>
        <v>0</v>
      </c>
      <c r="Q99" s="237">
        <f>IF(ISERROR(COUNTIF(Q$52:Q$70,"=1")/(19-COUNTBLANK(Indicadores!$E$44:$E$62))),"",(COUNTIF(Q$52:Q$70,"=1")/(19-COUNTBLANK(Indicadores!$E$44:$E$62))))</f>
        <v>0</v>
      </c>
      <c r="R99" s="237">
        <f>IF(ISERROR(COUNTIF(R$52:R$70,"=1")/(19-COUNTBLANK(Indicadores!$E$44:$E$62))),"",(COUNTIF(R$52:R$70,"=1")/(19-COUNTBLANK(Indicadores!$E$44:$E$62))))</f>
        <v>0</v>
      </c>
      <c r="S99" s="237">
        <f>IF(ISERROR(COUNTIF(S$52:S$70,"=1")/(19-COUNTBLANK(Indicadores!$E$44:$E$62))),"",(COUNTIF(S$52:S$70,"=1")/(19-COUNTBLANK(Indicadores!$E$44:$E$62))))</f>
        <v>0</v>
      </c>
      <c r="T99" s="237">
        <f>IF(ISERROR(COUNTIF(T$52:T$70,"=1")/(19-COUNTBLANK(Indicadores!$E$44:$E$62))),"",(COUNTIF(T$52:T$70,"=1")/(19-COUNTBLANK(Indicadores!$E$44:$E$62))))</f>
        <v>0</v>
      </c>
      <c r="U99" s="237">
        <f>IF(ISERROR(COUNTIF(U$52:U$70,"=1")/(19-COUNTBLANK(Indicadores!$E$44:$E$62))),"",(COUNTIF(U$52:U$70,"=1")/(19-COUNTBLANK(Indicadores!$E$44:$E$62))))</f>
        <v>0</v>
      </c>
      <c r="V99" s="237">
        <f>IF(ISERROR(COUNTIF(V$52:V$70,"=1")/(19-COUNTBLANK(Indicadores!$E$44:$E$62))),"",(COUNTIF(V$52:V$70,"=1")/(19-COUNTBLANK(Indicadores!$E$44:$E$62))))</f>
        <v>0</v>
      </c>
    </row>
    <row r="100" spans="2:35" ht="15.75" thickBot="1" x14ac:dyDescent="0.3">
      <c r="B100" s="593"/>
      <c r="C100" s="601"/>
      <c r="D100" s="602"/>
      <c r="E100" s="602"/>
      <c r="F100" s="246" t="s">
        <v>38</v>
      </c>
      <c r="G100" s="238">
        <f>IF(ISERROR(COUNTIF(G$52:G$70,"=0")/(19-COUNTBLANK(Indicadores!$E$44:$E$62))), "",(COUNTIF(G$52:G$70,"=0")/(19-COUNTBLANK(Indicadores!$E$44:$E$62))))</f>
        <v>0</v>
      </c>
      <c r="H100" s="238">
        <f>IF(ISERROR(COUNTIF(H$52:H$70,"=0")/(19-COUNTBLANK(Indicadores!$E$44:$E$62))), "",(COUNTIF(H$52:H$70,"=0")/(19-COUNTBLANK(Indicadores!$E$44:$E$62))))</f>
        <v>0</v>
      </c>
      <c r="I100" s="238">
        <f>IF(ISERROR(COUNTIF(I$52:I$70,"=0")/(19-COUNTBLANK(Indicadores!$E$44:$E$62))), "",(COUNTIF(I$52:I$70,"=0")/(19-COUNTBLANK(Indicadores!$E$44:$E$62))))</f>
        <v>0</v>
      </c>
      <c r="J100" s="238">
        <f>IF(ISERROR(COUNTIF(J$52:J$70,"=0")/(19-COUNTBLANK(Indicadores!$E$44:$E$62))), "",(COUNTIF(J$52:J$70,"=0")/(19-COUNTBLANK(Indicadores!$E$44:$E$62))))</f>
        <v>0</v>
      </c>
      <c r="K100" s="238">
        <f>IF(ISERROR(COUNTIF(K$52:K$70,"=0")/(19-COUNTBLANK(Indicadores!$E$44:$E$62))), "",(COUNTIF(K$52:K$70,"=0")/(19-COUNTBLANK(Indicadores!$E$44:$E$62))))</f>
        <v>0</v>
      </c>
      <c r="L100" s="238">
        <f>IF(ISERROR(COUNTIF(L$52:L$70,"=0")/(19-COUNTBLANK(Indicadores!$E$44:$E$62))), "",(COUNTIF(L$52:L$70,"=0")/(19-COUNTBLANK(Indicadores!$E$44:$E$62))))</f>
        <v>0</v>
      </c>
      <c r="M100" s="238">
        <f>IF(ISERROR(COUNTIF(M$52:M$70,"=0")/(19-COUNTBLANK(Indicadores!$E$44:$E$62))), "",(COUNTIF(M$52:M$70,"=0")/(19-COUNTBLANK(Indicadores!$E$44:$E$62))))</f>
        <v>0</v>
      </c>
      <c r="N100" s="238">
        <f>IF(ISERROR(COUNTIF(N$52:N$70,"=0")/(19-COUNTBLANK(Indicadores!$E$44:$E$62))), "",(COUNTIF(N$52:N$70,"=0")/(19-COUNTBLANK(Indicadores!$E$44:$E$62))))</f>
        <v>0</v>
      </c>
      <c r="O100" s="238">
        <f>IF(ISERROR(COUNTIF(O$52:O$70,"=0")/(19-COUNTBLANK(Indicadores!$E$44:$E$62))), "",(COUNTIF(O$52:O$70,"=0")/(19-COUNTBLANK(Indicadores!$E$44:$E$62))))</f>
        <v>0</v>
      </c>
      <c r="P100" s="238">
        <f>IF(ISERROR(COUNTIF(P$52:P$70,"=0")/(19-COUNTBLANK(Indicadores!$E$44:$E$62))), "",(COUNTIF(P$52:P$70,"=0")/(19-COUNTBLANK(Indicadores!$E$44:$E$62))))</f>
        <v>0</v>
      </c>
      <c r="Q100" s="238">
        <f>IF(ISERROR(COUNTIF(Q$52:Q$70,"=0")/(19-COUNTBLANK(Indicadores!$E$44:$E$62))), "",(COUNTIF(Q$52:Q$70,"=0")/(19-COUNTBLANK(Indicadores!$E$44:$E$62))))</f>
        <v>0</v>
      </c>
      <c r="R100" s="238">
        <f>IF(ISERROR(COUNTIF(R$52:R$70,"=0")/(19-COUNTBLANK(Indicadores!$E$44:$E$62))), "",(COUNTIF(R$52:R$70,"=0")/(19-COUNTBLANK(Indicadores!$E$44:$E$62))))</f>
        <v>0</v>
      </c>
      <c r="S100" s="238">
        <f>IF(ISERROR(COUNTIF(S$52:S$70,"=0")/(19-COUNTBLANK(Indicadores!$E$44:$E$62))), "",(COUNTIF(S$52:S$70,"=0")/(19-COUNTBLANK(Indicadores!$E$44:$E$62))))</f>
        <v>0</v>
      </c>
      <c r="T100" s="238">
        <f>IF(ISERROR(COUNTIF(T$52:T$70,"=0")/(19-COUNTBLANK(Indicadores!$E$44:$E$62))), "",(COUNTIF(T$52:T$70,"=0")/(19-COUNTBLANK(Indicadores!$E$44:$E$62))))</f>
        <v>0</v>
      </c>
      <c r="U100" s="238">
        <f>IF(ISERROR(COUNTIF(U$52:U$70,"=0")/(19-COUNTBLANK(Indicadores!$E$44:$E$62))), "",(COUNTIF(U$52:U$70,"=0")/(19-COUNTBLANK(Indicadores!$E$44:$E$62))))</f>
        <v>0</v>
      </c>
      <c r="V100" s="238">
        <f>IF(ISERROR(COUNTIF(V$52:V$70,"=0")/(19-COUNTBLANK(Indicadores!$E$44:$E$62))), "",(COUNTIF(V$52:V$70,"=0")/(19-COUNTBLANK(Indicadores!$E$44:$E$62))))</f>
        <v>0</v>
      </c>
      <c r="AB100" s="247"/>
    </row>
    <row r="101" spans="2:35" ht="15.75" thickBot="1" x14ac:dyDescent="0.3">
      <c r="B101" s="248"/>
      <c r="C101" s="248"/>
      <c r="D101" s="249"/>
      <c r="E101" s="249"/>
      <c r="F101" s="250"/>
      <c r="G101" s="251"/>
      <c r="H101" s="251"/>
      <c r="I101" s="251"/>
      <c r="J101" s="251"/>
      <c r="K101" s="251"/>
      <c r="L101" s="251"/>
      <c r="M101" s="251"/>
      <c r="N101" s="251"/>
      <c r="O101" s="251"/>
      <c r="P101" s="251"/>
      <c r="Q101" s="251"/>
      <c r="R101" s="251"/>
      <c r="S101" s="251"/>
      <c r="T101" s="251"/>
      <c r="U101" s="251"/>
      <c r="V101" s="251"/>
    </row>
    <row r="102" spans="2:35" x14ac:dyDescent="0.25">
      <c r="B102" s="594" t="s">
        <v>124</v>
      </c>
      <c r="C102" s="603"/>
      <c r="D102" s="604"/>
      <c r="E102" s="604"/>
      <c r="F102" s="252" t="s">
        <v>6</v>
      </c>
      <c r="G102" s="178">
        <f t="shared" ref="G102:V102" si="25">COUNTIF(G$12:G$70,"=3")</f>
        <v>39</v>
      </c>
      <c r="H102" s="178">
        <f t="shared" si="25"/>
        <v>43</v>
      </c>
      <c r="I102" s="178">
        <f t="shared" si="25"/>
        <v>40</v>
      </c>
      <c r="J102" s="178">
        <f t="shared" si="25"/>
        <v>41</v>
      </c>
      <c r="K102" s="178">
        <f t="shared" si="25"/>
        <v>42</v>
      </c>
      <c r="L102" s="178">
        <f t="shared" si="25"/>
        <v>38</v>
      </c>
      <c r="M102" s="178">
        <f t="shared" si="25"/>
        <v>42</v>
      </c>
      <c r="N102" s="178">
        <f t="shared" si="25"/>
        <v>37</v>
      </c>
      <c r="O102" s="178">
        <f t="shared" si="25"/>
        <v>41</v>
      </c>
      <c r="P102" s="178">
        <f t="shared" si="25"/>
        <v>0</v>
      </c>
      <c r="Q102" s="178">
        <f t="shared" si="25"/>
        <v>0</v>
      </c>
      <c r="R102" s="178">
        <f t="shared" si="25"/>
        <v>0</v>
      </c>
      <c r="S102" s="178">
        <f t="shared" si="25"/>
        <v>0</v>
      </c>
      <c r="T102" s="178">
        <f t="shared" si="25"/>
        <v>0</v>
      </c>
      <c r="U102" s="178">
        <f t="shared" si="25"/>
        <v>0</v>
      </c>
      <c r="V102" s="178">
        <f t="shared" si="25"/>
        <v>0</v>
      </c>
    </row>
    <row r="103" spans="2:35" x14ac:dyDescent="0.25">
      <c r="B103" s="595"/>
      <c r="C103" s="605"/>
      <c r="D103" s="606"/>
      <c r="E103" s="606"/>
      <c r="F103" s="253" t="s">
        <v>36</v>
      </c>
      <c r="G103" s="231">
        <f t="shared" ref="G103:V103" si="26">COUNTIF(G$12:G$70,"=2")</f>
        <v>8</v>
      </c>
      <c r="H103" s="231">
        <f t="shared" si="26"/>
        <v>10</v>
      </c>
      <c r="I103" s="231">
        <f t="shared" si="26"/>
        <v>12</v>
      </c>
      <c r="J103" s="231">
        <f t="shared" si="26"/>
        <v>11</v>
      </c>
      <c r="K103" s="231">
        <f t="shared" si="26"/>
        <v>10</v>
      </c>
      <c r="L103" s="231">
        <f t="shared" si="26"/>
        <v>14</v>
      </c>
      <c r="M103" s="231">
        <f t="shared" si="26"/>
        <v>10</v>
      </c>
      <c r="N103" s="231">
        <f t="shared" si="26"/>
        <v>15</v>
      </c>
      <c r="O103" s="231">
        <f t="shared" si="26"/>
        <v>11</v>
      </c>
      <c r="P103" s="231">
        <f t="shared" si="26"/>
        <v>0</v>
      </c>
      <c r="Q103" s="231">
        <f t="shared" si="26"/>
        <v>0</v>
      </c>
      <c r="R103" s="231">
        <f t="shared" si="26"/>
        <v>0</v>
      </c>
      <c r="S103" s="231">
        <f t="shared" si="26"/>
        <v>0</v>
      </c>
      <c r="T103" s="231">
        <f t="shared" si="26"/>
        <v>0</v>
      </c>
      <c r="U103" s="231">
        <f t="shared" si="26"/>
        <v>0</v>
      </c>
      <c r="V103" s="231">
        <f t="shared" si="26"/>
        <v>0</v>
      </c>
    </row>
    <row r="104" spans="2:35" x14ac:dyDescent="0.25">
      <c r="B104" s="595"/>
      <c r="C104" s="605"/>
      <c r="D104" s="606"/>
      <c r="E104" s="606"/>
      <c r="F104" s="253" t="s">
        <v>8</v>
      </c>
      <c r="G104" s="232">
        <f t="shared" ref="G104:V104" si="27">COUNTIF(G$12:G$70,"=1")</f>
        <v>10</v>
      </c>
      <c r="H104" s="232">
        <f t="shared" si="27"/>
        <v>4</v>
      </c>
      <c r="I104" s="232">
        <f t="shared" si="27"/>
        <v>5</v>
      </c>
      <c r="J104" s="232">
        <f t="shared" si="27"/>
        <v>5</v>
      </c>
      <c r="K104" s="232">
        <f t="shared" si="27"/>
        <v>5</v>
      </c>
      <c r="L104" s="232">
        <f t="shared" si="27"/>
        <v>5</v>
      </c>
      <c r="M104" s="232">
        <f t="shared" si="27"/>
        <v>5</v>
      </c>
      <c r="N104" s="232">
        <f t="shared" si="27"/>
        <v>5</v>
      </c>
      <c r="O104" s="232">
        <f t="shared" si="27"/>
        <v>5</v>
      </c>
      <c r="P104" s="232">
        <f t="shared" si="27"/>
        <v>0</v>
      </c>
      <c r="Q104" s="232">
        <f t="shared" si="27"/>
        <v>0</v>
      </c>
      <c r="R104" s="232">
        <f t="shared" si="27"/>
        <v>0</v>
      </c>
      <c r="S104" s="232">
        <f t="shared" si="27"/>
        <v>0</v>
      </c>
      <c r="T104" s="232">
        <f t="shared" si="27"/>
        <v>0</v>
      </c>
      <c r="U104" s="232">
        <f t="shared" si="27"/>
        <v>0</v>
      </c>
      <c r="V104" s="232">
        <f t="shared" si="27"/>
        <v>0</v>
      </c>
    </row>
    <row r="105" spans="2:35" ht="15.75" thickBot="1" x14ac:dyDescent="0.3">
      <c r="B105" s="595"/>
      <c r="C105" s="605"/>
      <c r="D105" s="606"/>
      <c r="E105" s="606"/>
      <c r="F105" s="254" t="s">
        <v>37</v>
      </c>
      <c r="G105" s="234">
        <f>COUNTIF(G$12:G$70,"=0")</f>
        <v>0</v>
      </c>
      <c r="H105" s="234">
        <f t="shared" ref="H105:V105" si="28">COUNTIF(H$12:H$70,"=0")</f>
        <v>0</v>
      </c>
      <c r="I105" s="234">
        <f t="shared" si="28"/>
        <v>0</v>
      </c>
      <c r="J105" s="234">
        <f t="shared" si="28"/>
        <v>0</v>
      </c>
      <c r="K105" s="234">
        <f t="shared" si="28"/>
        <v>0</v>
      </c>
      <c r="L105" s="234">
        <f t="shared" si="28"/>
        <v>0</v>
      </c>
      <c r="M105" s="234">
        <f t="shared" si="28"/>
        <v>0</v>
      </c>
      <c r="N105" s="234">
        <f t="shared" si="28"/>
        <v>0</v>
      </c>
      <c r="O105" s="234">
        <f t="shared" si="28"/>
        <v>0</v>
      </c>
      <c r="P105" s="234">
        <f t="shared" si="28"/>
        <v>0</v>
      </c>
      <c r="Q105" s="234">
        <f t="shared" si="28"/>
        <v>0</v>
      </c>
      <c r="R105" s="234">
        <f t="shared" si="28"/>
        <v>0</v>
      </c>
      <c r="S105" s="234">
        <f t="shared" si="28"/>
        <v>0</v>
      </c>
      <c r="T105" s="234">
        <f t="shared" si="28"/>
        <v>0</v>
      </c>
      <c r="U105" s="234">
        <f t="shared" si="28"/>
        <v>0</v>
      </c>
      <c r="V105" s="234">
        <f t="shared" si="28"/>
        <v>0</v>
      </c>
    </row>
    <row r="106" spans="2:35" ht="15.75" thickBot="1" x14ac:dyDescent="0.3">
      <c r="B106" s="595"/>
      <c r="C106" s="605"/>
      <c r="D106" s="606"/>
      <c r="E106" s="606"/>
      <c r="F106" s="301"/>
      <c r="G106" s="301"/>
      <c r="H106" s="301"/>
      <c r="I106" s="301"/>
      <c r="J106" s="301"/>
      <c r="K106" s="301"/>
      <c r="L106" s="301"/>
      <c r="M106" s="301"/>
      <c r="N106" s="301"/>
      <c r="O106" s="301"/>
      <c r="P106" s="301"/>
      <c r="Q106" s="301"/>
      <c r="R106" s="301"/>
      <c r="S106" s="301"/>
      <c r="T106" s="301"/>
      <c r="U106" s="301"/>
      <c r="V106" s="302"/>
    </row>
    <row r="107" spans="2:35" x14ac:dyDescent="0.25">
      <c r="B107" s="595"/>
      <c r="C107" s="605"/>
      <c r="D107" s="606"/>
      <c r="E107" s="606"/>
      <c r="F107" s="255" t="s">
        <v>10</v>
      </c>
      <c r="G107" s="235">
        <f>IF(ISERROR(COUNTIF(G$12:G$70,"=3")/(59-COUNTBLANK(Indicadores!$E$4:$E$62))), "",(COUNTIF(G$12:G$70,"=3")/(59-COUNTBLANK(Indicadores!$E$4:$E$62))))</f>
        <v>0.68421052631578949</v>
      </c>
      <c r="H107" s="235">
        <f>IF(ISERROR(COUNTIF(H$12:H$70,"=3")/(59-COUNTBLANK(Indicadores!$E$4:$E$62))), "",(COUNTIF(H$12:H$70,"=3")/(59-COUNTBLANK(Indicadores!$E$4:$E$62))))</f>
        <v>0.75438596491228072</v>
      </c>
      <c r="I107" s="235">
        <f>IF(ISERROR(COUNTIF(I$12:I$70,"=3")/(59-COUNTBLANK(Indicadores!$E$4:$E$62))), "",(COUNTIF(I$12:I$70,"=3")/(59-COUNTBLANK(Indicadores!$E$4:$E$62))))</f>
        <v>0.70175438596491224</v>
      </c>
      <c r="J107" s="235">
        <f>IF(ISERROR(COUNTIF(J$12:J$70,"=3")/(59-COUNTBLANK(Indicadores!$E$4:$E$62))), "",(COUNTIF(J$12:J$70,"=3")/(59-COUNTBLANK(Indicadores!$E$4:$E$62))))</f>
        <v>0.7192982456140351</v>
      </c>
      <c r="K107" s="235">
        <f>IF(ISERROR(COUNTIF(K$12:K$70,"=3")/(59-COUNTBLANK(Indicadores!$E$4:$E$62))), "",(COUNTIF(K$12:K$70,"=3")/(59-COUNTBLANK(Indicadores!$E$4:$E$62))))</f>
        <v>0.73684210526315785</v>
      </c>
      <c r="L107" s="235">
        <f>IF(ISERROR(COUNTIF(L$12:L$70,"=3")/(59-COUNTBLANK(Indicadores!$E$4:$E$62))), "",(COUNTIF(L$12:L$70,"=3")/(59-COUNTBLANK(Indicadores!$E$4:$E$62))))</f>
        <v>0.66666666666666663</v>
      </c>
      <c r="M107" s="235">
        <f>IF(ISERROR(COUNTIF(M$12:M$70,"=3")/(59-COUNTBLANK(Indicadores!$E$4:$E$62))), "",(COUNTIF(M$12:M$70,"=3")/(59-COUNTBLANK(Indicadores!$E$4:$E$62))))</f>
        <v>0.73684210526315785</v>
      </c>
      <c r="N107" s="235">
        <f>IF(ISERROR(COUNTIF(N$12:N$70,"=3")/(59-COUNTBLANK(Indicadores!$E$4:$E$62))), "",(COUNTIF(N$12:N$70,"=3")/(59-COUNTBLANK(Indicadores!$E$4:$E$62))))</f>
        <v>0.64912280701754388</v>
      </c>
      <c r="O107" s="235">
        <f>IF(ISERROR(COUNTIF(O$12:O$70,"=3")/(59-COUNTBLANK(Indicadores!$E$4:$E$62))), "",(COUNTIF(O$12:O$70,"=3")/(59-COUNTBLANK(Indicadores!$E$4:$E$62))))</f>
        <v>0.7192982456140351</v>
      </c>
      <c r="P107" s="235">
        <f>IF(ISERROR(COUNTIF(P$12:P$70,"=3")/(59-COUNTBLANK(Indicadores!$E$4:$E$62))), "",(COUNTIF(P$12:P$70,"=3")/(59-COUNTBLANK(Indicadores!$E$4:$E$62))))</f>
        <v>0</v>
      </c>
      <c r="Q107" s="235">
        <f>IF(ISERROR(COUNTIF(Q$12:Q$70,"=3")/(59-COUNTBLANK(Indicadores!$E$4:$E$62))), "",(COUNTIF(Q$12:Q$70,"=3")/(59-COUNTBLANK(Indicadores!$E$4:$E$62))))</f>
        <v>0</v>
      </c>
      <c r="R107" s="235">
        <f>IF(ISERROR(COUNTIF(R$12:R$70,"=3")/(59-COUNTBLANK(Indicadores!$E$4:$E$62))), "",(COUNTIF(R$12:R$70,"=3")/(59-COUNTBLANK(Indicadores!$E$4:$E$62))))</f>
        <v>0</v>
      </c>
      <c r="S107" s="235">
        <f>IF(ISERROR(COUNTIF(S$12:S$70,"=3")/(59-COUNTBLANK(Indicadores!$E$4:$E$62))), "",(COUNTIF(S$12:S$70,"=3")/(59-COUNTBLANK(Indicadores!$E$4:$E$62))))</f>
        <v>0</v>
      </c>
      <c r="T107" s="235">
        <f>IF(ISERROR(COUNTIF(T$12:T$70,"=3")/(59-COUNTBLANK(Indicadores!$E$4:$E$62))), "",(COUNTIF(T$12:T$70,"=3")/(59-COUNTBLANK(Indicadores!$E$4:$E$62))))</f>
        <v>0</v>
      </c>
      <c r="U107" s="235">
        <f>IF(ISERROR(COUNTIF(U$12:U$70,"=3")/(59-COUNTBLANK(Indicadores!$E$4:$E$62))), "",(COUNTIF(U$12:U$70,"=3")/(59-COUNTBLANK(Indicadores!$E$4:$E$62))))</f>
        <v>0</v>
      </c>
      <c r="V107" s="235">
        <f>IF(ISERROR(COUNTIF(V$12:V$70,"=3")/(59-COUNTBLANK(Indicadores!$E$4:$E$62))), "",(COUNTIF(V$12:V$70,"=3")/(59-COUNTBLANK(Indicadores!$E$4:$E$62))))</f>
        <v>0</v>
      </c>
    </row>
    <row r="108" spans="2:35" x14ac:dyDescent="0.25">
      <c r="B108" s="595"/>
      <c r="C108" s="605"/>
      <c r="D108" s="606"/>
      <c r="E108" s="606"/>
      <c r="F108" s="256" t="s">
        <v>11</v>
      </c>
      <c r="G108" s="236">
        <f>IF(ISERROR(COUNTIF(G$12:G$70,"=2")/(59-COUNTBLANK(Indicadores!$E$4:$E$62))), "",(COUNTIF(G$12:G$70,"=2")/(59-COUNTBLANK(Indicadores!$E$4:$E$62))))</f>
        <v>0.14035087719298245</v>
      </c>
      <c r="H108" s="236">
        <f>IF(ISERROR(COUNTIF(H$12:H$70,"=2")/(59-COUNTBLANK(Indicadores!$E$4:$E$62))), "",(COUNTIF(H$12:H$70,"=2")/(59-COUNTBLANK(Indicadores!$E$4:$E$62))))</f>
        <v>0.17543859649122806</v>
      </c>
      <c r="I108" s="236">
        <f>IF(ISERROR(COUNTIF(I$12:I$70,"=2")/(59-COUNTBLANK(Indicadores!$E$4:$E$62))), "",(COUNTIF(I$12:I$70,"=2")/(59-COUNTBLANK(Indicadores!$E$4:$E$62))))</f>
        <v>0.21052631578947367</v>
      </c>
      <c r="J108" s="236">
        <f>IF(ISERROR(COUNTIF(J$12:J$70,"=2")/(59-COUNTBLANK(Indicadores!$E$4:$E$62))), "",(COUNTIF(J$12:J$70,"=2")/(59-COUNTBLANK(Indicadores!$E$4:$E$62))))</f>
        <v>0.19298245614035087</v>
      </c>
      <c r="K108" s="236">
        <f>IF(ISERROR(COUNTIF(K$12:K$70,"=2")/(59-COUNTBLANK(Indicadores!$E$4:$E$62))), "",(COUNTIF(K$12:K$70,"=2")/(59-COUNTBLANK(Indicadores!$E$4:$E$62))))</f>
        <v>0.17543859649122806</v>
      </c>
      <c r="L108" s="236">
        <f>IF(ISERROR(COUNTIF(L$12:L$70,"=2")/(59-COUNTBLANK(Indicadores!$E$4:$E$62))), "",(COUNTIF(L$12:L$70,"=2")/(59-COUNTBLANK(Indicadores!$E$4:$E$62))))</f>
        <v>0.24561403508771928</v>
      </c>
      <c r="M108" s="236">
        <f>IF(ISERROR(COUNTIF(M$12:M$70,"=2")/(59-COUNTBLANK(Indicadores!$E$4:$E$62))), "",(COUNTIF(M$12:M$70,"=2")/(59-COUNTBLANK(Indicadores!$E$4:$E$62))))</f>
        <v>0.17543859649122806</v>
      </c>
      <c r="N108" s="236">
        <f>IF(ISERROR(COUNTIF(N$12:N$70,"=2")/(59-COUNTBLANK(Indicadores!$E$4:$E$62))), "",(COUNTIF(N$12:N$70,"=2")/(59-COUNTBLANK(Indicadores!$E$4:$E$62))))</f>
        <v>0.26315789473684209</v>
      </c>
      <c r="O108" s="236">
        <f>IF(ISERROR(COUNTIF(O$12:O$70,"=2")/(59-COUNTBLANK(Indicadores!$E$4:$E$62))), "",(COUNTIF(O$12:O$70,"=2")/(59-COUNTBLANK(Indicadores!$E$4:$E$62))))</f>
        <v>0.19298245614035087</v>
      </c>
      <c r="P108" s="236">
        <f>IF(ISERROR(COUNTIF(P$12:P$70,"=2")/(59-COUNTBLANK(Indicadores!$E$4:$E$62))), "",(COUNTIF(P$12:P$70,"=2")/(59-COUNTBLANK(Indicadores!$E$4:$E$62))))</f>
        <v>0</v>
      </c>
      <c r="Q108" s="236">
        <f>IF(ISERROR(COUNTIF(Q$12:Q$70,"=2")/(59-COUNTBLANK(Indicadores!$E$4:$E$62))), "",(COUNTIF(Q$12:Q$70,"=2")/(59-COUNTBLANK(Indicadores!$E$4:$E$62))))</f>
        <v>0</v>
      </c>
      <c r="R108" s="236">
        <f>IF(ISERROR(COUNTIF(R$12:R$70,"=2")/(59-COUNTBLANK(Indicadores!$E$4:$E$62))), "",(COUNTIF(R$12:R$70,"=2")/(59-COUNTBLANK(Indicadores!$E$4:$E$62))))</f>
        <v>0</v>
      </c>
      <c r="S108" s="236">
        <f>IF(ISERROR(COUNTIF(S$12:S$70,"=2")/(59-COUNTBLANK(Indicadores!$E$4:$E$62))), "",(COUNTIF(S$12:S$70,"=2")/(59-COUNTBLANK(Indicadores!$E$4:$E$62))))</f>
        <v>0</v>
      </c>
      <c r="T108" s="236">
        <f>IF(ISERROR(COUNTIF(T$12:T$70,"=2")/(59-COUNTBLANK(Indicadores!$E$4:$E$62))), "",(COUNTIF(T$12:T$70,"=2")/(59-COUNTBLANK(Indicadores!$E$4:$E$62))))</f>
        <v>0</v>
      </c>
      <c r="U108" s="236">
        <f>IF(ISERROR(COUNTIF(U$12:U$70,"=2")/(59-COUNTBLANK(Indicadores!$E$4:$E$62))), "",(COUNTIF(U$12:U$70,"=2")/(59-COUNTBLANK(Indicadores!$E$4:$E$62))))</f>
        <v>0</v>
      </c>
      <c r="V108" s="236">
        <f>IF(ISERROR(COUNTIF(V$12:V$70,"=2")/(59-COUNTBLANK(Indicadores!$E$4:$E$62))), "",(COUNTIF(V$12:V$70,"=2")/(59-COUNTBLANK(Indicadores!$E$4:$E$62))))</f>
        <v>0</v>
      </c>
    </row>
    <row r="109" spans="2:35" x14ac:dyDescent="0.25">
      <c r="B109" s="595"/>
      <c r="C109" s="605"/>
      <c r="D109" s="606"/>
      <c r="E109" s="606"/>
      <c r="F109" s="256" t="s">
        <v>12</v>
      </c>
      <c r="G109" s="237">
        <f>IF(ISERROR(COUNTIF(G$12:G$70,"=1")/(59-COUNTBLANK(Indicadores!$E$4:$E$62))),"",(COUNTIF(G$12:G$70,"=1")/(59-COUNTBLANK(Indicadores!$E$4:$E$62))))</f>
        <v>0.17543859649122806</v>
      </c>
      <c r="H109" s="237">
        <f>IF(ISERROR(COUNTIF(H$12:H$70,"=1")/(59-COUNTBLANK(Indicadores!$E$4:$E$62))),"",(COUNTIF(H$12:H$70,"=1")/(59-COUNTBLANK(Indicadores!$E$4:$E$62))))</f>
        <v>7.0175438596491224E-2</v>
      </c>
      <c r="I109" s="237">
        <f>IF(ISERROR(COUNTIF(I$12:I$70,"=1")/(59-COUNTBLANK(Indicadores!$E$4:$E$62))),"",(COUNTIF(I$12:I$70,"=1")/(59-COUNTBLANK(Indicadores!$E$4:$E$62))))</f>
        <v>8.771929824561403E-2</v>
      </c>
      <c r="J109" s="237">
        <f>IF(ISERROR(COUNTIF(J$12:J$70,"=1")/(59-COUNTBLANK(Indicadores!$E$4:$E$62))),"",(COUNTIF(J$12:J$70,"=1")/(59-COUNTBLANK(Indicadores!$E$4:$E$62))))</f>
        <v>8.771929824561403E-2</v>
      </c>
      <c r="K109" s="237">
        <f>IF(ISERROR(COUNTIF(K$12:K$70,"=1")/(59-COUNTBLANK(Indicadores!$E$4:$E$62))),"",(COUNTIF(K$12:K$70,"=1")/(59-COUNTBLANK(Indicadores!$E$4:$E$62))))</f>
        <v>8.771929824561403E-2</v>
      </c>
      <c r="L109" s="237">
        <f>IF(ISERROR(COUNTIF(L$12:L$70,"=1")/(59-COUNTBLANK(Indicadores!$E$4:$E$62))),"",(COUNTIF(L$12:L$70,"=1")/(59-COUNTBLANK(Indicadores!$E$4:$E$62))))</f>
        <v>8.771929824561403E-2</v>
      </c>
      <c r="M109" s="237">
        <f>IF(ISERROR(COUNTIF(M$12:M$70,"=1")/(59-COUNTBLANK(Indicadores!$E$4:$E$62))),"",(COUNTIF(M$12:M$70,"=1")/(59-COUNTBLANK(Indicadores!$E$4:$E$62))))</f>
        <v>8.771929824561403E-2</v>
      </c>
      <c r="N109" s="237">
        <f>IF(ISERROR(COUNTIF(N$12:N$70,"=1")/(59-COUNTBLANK(Indicadores!$E$4:$E$62))),"",(COUNTIF(N$12:N$70,"=1")/(59-COUNTBLANK(Indicadores!$E$4:$E$62))))</f>
        <v>8.771929824561403E-2</v>
      </c>
      <c r="O109" s="237">
        <f>IF(ISERROR(COUNTIF(O$12:O$70,"=1")/(59-COUNTBLANK(Indicadores!$E$4:$E$62))),"",(COUNTIF(O$12:O$70,"=1")/(59-COUNTBLANK(Indicadores!$E$4:$E$62))))</f>
        <v>8.771929824561403E-2</v>
      </c>
      <c r="P109" s="237">
        <f>IF(ISERROR(COUNTIF(P$12:P$70,"=1")/(59-COUNTBLANK(Indicadores!$E$4:$E$62))),"",(COUNTIF(P$12:P$70,"=1")/(59-COUNTBLANK(Indicadores!$E$4:$E$62))))</f>
        <v>0</v>
      </c>
      <c r="Q109" s="237">
        <f>IF(ISERROR(COUNTIF(Q$12:Q$70,"=1")/(59-COUNTBLANK(Indicadores!$E$4:$E$62))),"",(COUNTIF(Q$12:Q$70,"=1")/(59-COUNTBLANK(Indicadores!$E$4:$E$62))))</f>
        <v>0</v>
      </c>
      <c r="R109" s="237">
        <f>IF(ISERROR(COUNTIF(R$12:R$70,"=1")/(59-COUNTBLANK(Indicadores!$E$4:$E$62))),"",(COUNTIF(R$12:R$70,"=1")/(59-COUNTBLANK(Indicadores!$E$4:$E$62))))</f>
        <v>0</v>
      </c>
      <c r="S109" s="237">
        <f>IF(ISERROR(COUNTIF(S$12:S$70,"=1")/(59-COUNTBLANK(Indicadores!$E$4:$E$62))),"",(COUNTIF(S$12:S$70,"=1")/(59-COUNTBLANK(Indicadores!$E$4:$E$62))))</f>
        <v>0</v>
      </c>
      <c r="T109" s="237">
        <f>IF(ISERROR(COUNTIF(T$12:T$70,"=1")/(59-COUNTBLANK(Indicadores!$E$4:$E$62))),"",(COUNTIF(T$12:T$70,"=1")/(59-COUNTBLANK(Indicadores!$E$4:$E$62))))</f>
        <v>0</v>
      </c>
      <c r="U109" s="237">
        <f>IF(ISERROR(COUNTIF(U$12:U$70,"=1")/(59-COUNTBLANK(Indicadores!$E$4:$E$62))),"",(COUNTIF(U$12:U$70,"=1")/(59-COUNTBLANK(Indicadores!$E$4:$E$62))))</f>
        <v>0</v>
      </c>
      <c r="V109" s="237">
        <f>IF(ISERROR(COUNTIF(V$12:V$70,"=1")/(59-COUNTBLANK(Indicadores!$E$4:$E$62))),"",(COUNTIF(V$12:V$70,"=1")/(59-COUNTBLANK(Indicadores!$E$4:$E$62))))</f>
        <v>0</v>
      </c>
    </row>
    <row r="110" spans="2:35" ht="15.75" thickBot="1" x14ac:dyDescent="0.3">
      <c r="B110" s="596"/>
      <c r="C110" s="607"/>
      <c r="D110" s="608"/>
      <c r="E110" s="608"/>
      <c r="F110" s="257" t="s">
        <v>38</v>
      </c>
      <c r="G110" s="238">
        <f>IF(ISERROR(COUNTIF(G$12:G$70,"=0")/(59-COUNTBLANK(Indicadores!$E$4:$E$62))), "",(COUNTIF(G$12:G$70,"=0")/(59-COUNTBLANK(Indicadores!$E$4:$E$62))))</f>
        <v>0</v>
      </c>
      <c r="H110" s="238">
        <f>IF(ISERROR(COUNTIF(H$12:H$70,"=0")/(59-COUNTBLANK(Indicadores!$E$4:$E$62))), "",(COUNTIF(H$12:H$70,"=0")/(59-COUNTBLANK(Indicadores!$E$4:$E$62))))</f>
        <v>0</v>
      </c>
      <c r="I110" s="238">
        <f>IF(ISERROR(COUNTIF(I$12:I$70,"=0")/(59-COUNTBLANK(Indicadores!$E$4:$E$62))), "",(COUNTIF(I$12:I$70,"=0")/(59-COUNTBLANK(Indicadores!$E$4:$E$62))))</f>
        <v>0</v>
      </c>
      <c r="J110" s="238">
        <f>IF(ISERROR(COUNTIF(J$12:J$70,"=0")/(59-COUNTBLANK(Indicadores!$E$4:$E$62))), "",(COUNTIF(J$12:J$70,"=0")/(59-COUNTBLANK(Indicadores!$E$4:$E$62))))</f>
        <v>0</v>
      </c>
      <c r="K110" s="238">
        <f>IF(ISERROR(COUNTIF(K$12:K$70,"=0")/(59-COUNTBLANK(Indicadores!$E$4:$E$62))), "",(COUNTIF(K$12:K$70,"=0")/(59-COUNTBLANK(Indicadores!$E$4:$E$62))))</f>
        <v>0</v>
      </c>
      <c r="L110" s="238">
        <f>IF(ISERROR(COUNTIF(L$12:L$70,"=0")/(59-COUNTBLANK(Indicadores!$E$4:$E$62))), "",(COUNTIF(L$12:L$70,"=0")/(59-COUNTBLANK(Indicadores!$E$4:$E$62))))</f>
        <v>0</v>
      </c>
      <c r="M110" s="238">
        <f>IF(ISERROR(COUNTIF(M$12:M$70,"=0")/(59-COUNTBLANK(Indicadores!$E$4:$E$62))), "",(COUNTIF(M$12:M$70,"=0")/(59-COUNTBLANK(Indicadores!$E$4:$E$62))))</f>
        <v>0</v>
      </c>
      <c r="N110" s="238">
        <f>IF(ISERROR(COUNTIF(N$12:N$70,"=0")/(59-COUNTBLANK(Indicadores!$E$4:$E$62))), "",(COUNTIF(N$12:N$70,"=0")/(59-COUNTBLANK(Indicadores!$E$4:$E$62))))</f>
        <v>0</v>
      </c>
      <c r="O110" s="238">
        <f>IF(ISERROR(COUNTIF(O$12:O$70,"=0")/(59-COUNTBLANK(Indicadores!$E$4:$E$62))), "",(COUNTIF(O$12:O$70,"=0")/(59-COUNTBLANK(Indicadores!$E$4:$E$62))))</f>
        <v>0</v>
      </c>
      <c r="P110" s="238">
        <f>IF(ISERROR(COUNTIF(P$12:P$70,"=0")/(59-COUNTBLANK(Indicadores!$E$4:$E$62))), "",(COUNTIF(P$12:P$70,"=0")/(59-COUNTBLANK(Indicadores!$E$4:$E$62))))</f>
        <v>0</v>
      </c>
      <c r="Q110" s="238">
        <f>IF(ISERROR(COUNTIF(Q$12:Q$70,"=0")/(59-COUNTBLANK(Indicadores!$E$4:$E$62))), "",(COUNTIF(Q$12:Q$70,"=0")/(59-COUNTBLANK(Indicadores!$E$4:$E$62))))</f>
        <v>0</v>
      </c>
      <c r="R110" s="238">
        <f>IF(ISERROR(COUNTIF(R$12:R$70,"=0")/(59-COUNTBLANK(Indicadores!$E$4:$E$62))), "",(COUNTIF(R$12:R$70,"=0")/(59-COUNTBLANK(Indicadores!$E$4:$E$62))))</f>
        <v>0</v>
      </c>
      <c r="S110" s="238">
        <f>IF(ISERROR(COUNTIF(S$12:S$70,"=0")/(59-COUNTBLANK(Indicadores!$E$4:$E$62))), "",(COUNTIF(S$12:S$70,"=0")/(59-COUNTBLANK(Indicadores!$E$4:$E$62))))</f>
        <v>0</v>
      </c>
      <c r="T110" s="238">
        <f>IF(ISERROR(COUNTIF(T$12:T$70,"=0")/(59-COUNTBLANK(Indicadores!$E$4:$E$62))), "",(COUNTIF(T$12:T$70,"=0")/(59-COUNTBLANK(Indicadores!$E$4:$E$62))))</f>
        <v>0</v>
      </c>
      <c r="U110" s="238">
        <f>IF(ISERROR(COUNTIF(U$12:U$70,"=0")/(59-COUNTBLANK(Indicadores!$E$4:$E$62))), "",(COUNTIF(U$12:U$70,"=0")/(59-COUNTBLANK(Indicadores!$E$4:$E$62))))</f>
        <v>0</v>
      </c>
      <c r="V110" s="238">
        <f>IF(ISERROR(COUNTIF(V$12:V$70,"=0")/(59-COUNTBLANK(Indicadores!$E$4:$E$62))), "",(COUNTIF(V$12:V$70,"=0")/(59-COUNTBLANK(Indicadores!$E$4:$E$62))))</f>
        <v>0</v>
      </c>
    </row>
    <row r="111" spans="2:35" ht="15.75" thickBot="1" x14ac:dyDescent="0.3"/>
    <row r="112" spans="2:35" x14ac:dyDescent="0.25">
      <c r="G112" s="695" t="s">
        <v>39</v>
      </c>
      <c r="H112" s="696"/>
      <c r="I112" s="696"/>
      <c r="J112" s="697"/>
      <c r="M112" s="695" t="s">
        <v>40</v>
      </c>
      <c r="N112" s="696"/>
      <c r="O112" s="696"/>
      <c r="P112" s="697"/>
      <c r="Q112" s="228"/>
      <c r="R112" s="258"/>
      <c r="S112" s="695" t="s">
        <v>43</v>
      </c>
      <c r="T112" s="696"/>
      <c r="U112" s="696"/>
      <c r="V112" s="697"/>
      <c r="Y112" s="150"/>
      <c r="AD112" s="150"/>
      <c r="AE112" s="150"/>
      <c r="AF112" s="150"/>
      <c r="AG112" s="150"/>
      <c r="AH112" s="150"/>
      <c r="AI112" s="150"/>
    </row>
    <row r="113" spans="6:35" x14ac:dyDescent="0.25">
      <c r="G113" s="698"/>
      <c r="H113" s="699"/>
      <c r="I113" s="699"/>
      <c r="J113" s="700"/>
      <c r="M113" s="698"/>
      <c r="N113" s="699"/>
      <c r="O113" s="699"/>
      <c r="P113" s="700"/>
      <c r="Q113" s="228"/>
      <c r="R113" s="258"/>
      <c r="S113" s="698"/>
      <c r="T113" s="699"/>
      <c r="U113" s="699"/>
      <c r="V113" s="700"/>
      <c r="Y113" s="150"/>
      <c r="AD113" s="150"/>
      <c r="AE113" s="150"/>
      <c r="AF113" s="150"/>
      <c r="AG113" s="150"/>
      <c r="AH113" s="150"/>
      <c r="AI113" s="150"/>
    </row>
    <row r="114" spans="6:35" x14ac:dyDescent="0.25">
      <c r="G114" s="701"/>
      <c r="H114" s="702"/>
      <c r="I114" s="702"/>
      <c r="J114" s="703"/>
      <c r="M114" s="701"/>
      <c r="N114" s="702"/>
      <c r="O114" s="702"/>
      <c r="P114" s="703"/>
      <c r="Q114" s="228"/>
      <c r="R114" s="258"/>
      <c r="S114" s="701"/>
      <c r="T114" s="702"/>
      <c r="U114" s="702"/>
      <c r="V114" s="703"/>
      <c r="Y114" s="150"/>
      <c r="AD114" s="150"/>
      <c r="AE114" s="150"/>
      <c r="AF114" s="150"/>
      <c r="AG114" s="150"/>
      <c r="AH114" s="150"/>
      <c r="AI114" s="150"/>
    </row>
    <row r="115" spans="6:35" x14ac:dyDescent="0.25">
      <c r="G115" s="259" t="s">
        <v>6</v>
      </c>
      <c r="H115" s="260"/>
      <c r="I115" s="261"/>
      <c r="J115" s="262">
        <f>IF(ISERROR(SUM($G77:$V77)/(16-COUNTBLANK('Datos Curso'!$C$21:$C$36))), "",(SUM($G77:$V77)/(16-COUNTBLANK('Datos Curso'!$C$21:$C$36))))</f>
        <v>0.34722222222222221</v>
      </c>
      <c r="M115" s="259" t="s">
        <v>6</v>
      </c>
      <c r="N115" s="260"/>
      <c r="O115" s="261"/>
      <c r="P115" s="262">
        <f>IF(ISERROR(SUM($G87:$V87)/(16-COUNTBLANK('Datos Curso'!$C$21:$C$36))), "",(SUM($G87:$V87)/(16-COUNTBLANK('Datos Curso'!$C$21:$C$36))))</f>
        <v>0.88888888888888884</v>
      </c>
      <c r="Q115" s="263"/>
      <c r="R115" s="264"/>
      <c r="S115" s="259" t="s">
        <v>6</v>
      </c>
      <c r="T115" s="260"/>
      <c r="U115" s="261"/>
      <c r="V115" s="262">
        <f>IF(ISERROR(SUM($G97:$V97)/(16-COUNTBLANK('Datos Curso'!$C$21:$C$36))), "",(SUM($G97:$V97)/(16-COUNTBLANK('Datos Curso'!$C$21:$C$36))))</f>
        <v>0.80116959064327486</v>
      </c>
      <c r="Y115" s="150"/>
      <c r="AD115" s="150"/>
      <c r="AE115" s="150"/>
      <c r="AF115" s="150"/>
      <c r="AG115" s="150"/>
      <c r="AH115" s="150"/>
      <c r="AI115" s="150"/>
    </row>
    <row r="116" spans="6:35" x14ac:dyDescent="0.25">
      <c r="G116" s="265" t="s">
        <v>7</v>
      </c>
      <c r="H116" s="266"/>
      <c r="I116" s="267"/>
      <c r="J116" s="268">
        <f>IF(ISERROR(SUM($G78:$V78)/(16-COUNTBLANK('Datos Curso'!$C$21:$C$36))), "",(SUM($G78:$V78)/(16-COUNTBLANK('Datos Curso'!$C$21:$C$36))))</f>
        <v>0.3125</v>
      </c>
      <c r="M116" s="265" t="s">
        <v>7</v>
      </c>
      <c r="N116" s="266"/>
      <c r="O116" s="267"/>
      <c r="P116" s="268">
        <f>IF(ISERROR(SUM($G88:$V88)/(16-COUNTBLANK('Datos Curso'!$C$21:$C$36))), "",(SUM($G88:$V88)/(16-COUNTBLANK('Datos Curso'!$C$21:$C$36))))</f>
        <v>0.1111111111111111</v>
      </c>
      <c r="Q116" s="263"/>
      <c r="R116" s="264"/>
      <c r="S116" s="265" t="s">
        <v>7</v>
      </c>
      <c r="T116" s="266"/>
      <c r="U116" s="267"/>
      <c r="V116" s="268">
        <f>IF(ISERROR(SUM($G98:$V98)/(16-COUNTBLANK('Datos Curso'!$C$21:$C$36))), "",(SUM($G98:$V98)/(16-COUNTBLANK('Datos Curso'!$C$21:$C$36))))</f>
        <v>0.19883040935672514</v>
      </c>
      <c r="Y116" s="150"/>
      <c r="AD116" s="150"/>
      <c r="AE116" s="150"/>
      <c r="AF116" s="150"/>
      <c r="AG116" s="150"/>
      <c r="AH116" s="150"/>
      <c r="AI116" s="150"/>
    </row>
    <row r="117" spans="6:35" x14ac:dyDescent="0.25">
      <c r="G117" s="269" t="s">
        <v>8</v>
      </c>
      <c r="H117" s="270"/>
      <c r="I117" s="271"/>
      <c r="J117" s="272">
        <f>IF(ISERROR(SUM($G79:$V79)/(16-COUNTBLANK('Datos Curso'!$C$21:$C$36))), "",(SUM($G79:$V79)/(16-COUNTBLANK('Datos Curso'!$C$21:$C$36))))</f>
        <v>0.34027777777777779</v>
      </c>
      <c r="M117" s="269" t="s">
        <v>8</v>
      </c>
      <c r="N117" s="270"/>
      <c r="O117" s="271"/>
      <c r="P117" s="272">
        <f>IF(ISERROR(SUM($G89:$V89)/(16-COUNTBLANK('Datos Curso'!$C$21:$C$36))), "",(SUM($G89:$V89)/(16-COUNTBLANK('Datos Curso'!$C$21:$C$36))))</f>
        <v>0</v>
      </c>
      <c r="Q117" s="264"/>
      <c r="R117" s="264"/>
      <c r="S117" s="269" t="s">
        <v>8</v>
      </c>
      <c r="T117" s="270"/>
      <c r="U117" s="271"/>
      <c r="V117" s="272">
        <f>IF(ISERROR(SUM($G99:$V99)/(16-COUNTBLANK('Datos Curso'!$C$21:$C$36))), "",(SUM($G99:$V99)/(16-COUNTBLANK('Datos Curso'!$C$21:$C$36))))</f>
        <v>0</v>
      </c>
      <c r="Y117" s="150"/>
      <c r="AD117" s="150"/>
      <c r="AE117" s="150"/>
      <c r="AF117" s="150"/>
      <c r="AG117" s="150"/>
      <c r="AH117" s="150"/>
      <c r="AI117" s="150"/>
    </row>
    <row r="118" spans="6:35" ht="15.75" thickBot="1" x14ac:dyDescent="0.3">
      <c r="G118" s="273" t="s">
        <v>9</v>
      </c>
      <c r="H118" s="274"/>
      <c r="I118" s="275"/>
      <c r="J118" s="276">
        <f>IF(ISERROR(SUM($G80:$V80)/(16-COUNTBLANK('Datos Curso'!$C$21:$C$36))), "",(SUM($G80:$V80)/(16-COUNTBLANK('Datos Curso'!$C$21:$C$36))))</f>
        <v>0</v>
      </c>
      <c r="M118" s="273" t="s">
        <v>9</v>
      </c>
      <c r="N118" s="274"/>
      <c r="O118" s="275"/>
      <c r="P118" s="276">
        <f>IF(ISERROR(SUM($G90:$V90)/(16-COUNTBLANK('Datos Curso'!$C$21:$C$36))), "",(SUM($G90:$V90)/(16-COUNTBLANK('Datos Curso'!$C$21:$C$36))))</f>
        <v>0</v>
      </c>
      <c r="Q118" s="263"/>
      <c r="R118" s="264"/>
      <c r="S118" s="273" t="s">
        <v>9</v>
      </c>
      <c r="T118" s="274"/>
      <c r="U118" s="275"/>
      <c r="V118" s="276">
        <f>IF(ISERROR(SUM($G100:$V100)/(16-COUNTBLANK('Datos Curso'!$C$21:$C$36))), "",(SUM($G100:$V100)/(16-COUNTBLANK('Datos Curso'!$C$21:$C$36))))</f>
        <v>0</v>
      </c>
      <c r="Y118" s="150"/>
      <c r="AD118" s="150"/>
      <c r="AE118" s="150"/>
      <c r="AF118" s="150"/>
      <c r="AG118" s="150"/>
      <c r="AH118" s="150"/>
      <c r="AI118" s="150"/>
    </row>
    <row r="119" spans="6:35" ht="15.75" thickBot="1" x14ac:dyDescent="0.3">
      <c r="F119" s="152"/>
      <c r="G119" s="692" t="s">
        <v>125</v>
      </c>
      <c r="H119" s="693"/>
      <c r="I119" s="694"/>
      <c r="J119" s="277">
        <f>SUM(J115:J118)</f>
        <v>1</v>
      </c>
      <c r="M119" s="692" t="s">
        <v>125</v>
      </c>
      <c r="N119" s="693"/>
      <c r="O119" s="694"/>
      <c r="P119" s="277">
        <f>SUM(P115:P118)</f>
        <v>1</v>
      </c>
      <c r="Q119" s="278"/>
      <c r="R119" s="279"/>
      <c r="S119" s="692" t="s">
        <v>125</v>
      </c>
      <c r="T119" s="693"/>
      <c r="U119" s="694"/>
      <c r="V119" s="280">
        <f>SUM(V115:V118)</f>
        <v>1</v>
      </c>
      <c r="Y119" s="150"/>
      <c r="AD119" s="150"/>
      <c r="AE119" s="150"/>
      <c r="AF119" s="150"/>
      <c r="AG119" s="150"/>
      <c r="AH119" s="150"/>
      <c r="AI119" s="150"/>
    </row>
  </sheetData>
  <sheetProtection password="C493" sheet="1" objects="1" scenarios="1"/>
  <mergeCells count="63">
    <mergeCell ref="G119:I119"/>
    <mergeCell ref="M119:O119"/>
    <mergeCell ref="S119:U119"/>
    <mergeCell ref="Y7:Y10"/>
    <mergeCell ref="Z7:Z10"/>
    <mergeCell ref="R3:R10"/>
    <mergeCell ref="L3:L10"/>
    <mergeCell ref="G3:G10"/>
    <mergeCell ref="H3:H10"/>
    <mergeCell ref="I3:I10"/>
    <mergeCell ref="J3:J10"/>
    <mergeCell ref="M3:M10"/>
    <mergeCell ref="N3:N10"/>
    <mergeCell ref="O3:O10"/>
    <mergeCell ref="P3:P10"/>
    <mergeCell ref="Q3:Q10"/>
    <mergeCell ref="B72:B80"/>
    <mergeCell ref="C72:E80"/>
    <mergeCell ref="B82:B90"/>
    <mergeCell ref="C82:E90"/>
    <mergeCell ref="B92:B100"/>
    <mergeCell ref="C92:E100"/>
    <mergeCell ref="B102:B110"/>
    <mergeCell ref="C102:E110"/>
    <mergeCell ref="G112:J114"/>
    <mergeCell ref="M112:P114"/>
    <mergeCell ref="S112:V114"/>
    <mergeCell ref="B52:B70"/>
    <mergeCell ref="C52:D56"/>
    <mergeCell ref="E52:E56"/>
    <mergeCell ref="C57:D60"/>
    <mergeCell ref="E57:E60"/>
    <mergeCell ref="C61:D70"/>
    <mergeCell ref="E61:E70"/>
    <mergeCell ref="B29:B50"/>
    <mergeCell ref="C29:D42"/>
    <mergeCell ref="E29:E38"/>
    <mergeCell ref="E39:E42"/>
    <mergeCell ref="C43:D50"/>
    <mergeCell ref="E43:E50"/>
    <mergeCell ref="X7:X10"/>
    <mergeCell ref="S3:S10"/>
    <mergeCell ref="T3:T10"/>
    <mergeCell ref="U3:U10"/>
    <mergeCell ref="V3:V10"/>
    <mergeCell ref="W7:W10"/>
    <mergeCell ref="W3:AF3"/>
    <mergeCell ref="AE6:AE10"/>
    <mergeCell ref="AF6:AF10"/>
    <mergeCell ref="AB7:AB10"/>
    <mergeCell ref="AC7:AC10"/>
    <mergeCell ref="AD7:AD10"/>
    <mergeCell ref="K3:K10"/>
    <mergeCell ref="B12:B27"/>
    <mergeCell ref="C12:D27"/>
    <mergeCell ref="E12:E18"/>
    <mergeCell ref="E19:E23"/>
    <mergeCell ref="E24:E27"/>
    <mergeCell ref="D8:F8"/>
    <mergeCell ref="D9:F9"/>
    <mergeCell ref="D10:F10"/>
    <mergeCell ref="C11:D11"/>
    <mergeCell ref="D7:F7"/>
  </mergeCells>
  <conditionalFormatting sqref="G12:V27">
    <cfRule type="cellIs" dxfId="8" priority="8" operator="equal">
      <formula>""</formula>
    </cfRule>
    <cfRule type="cellIs" dxfId="7" priority="9" operator="greaterThan">
      <formula>3</formula>
    </cfRule>
  </conditionalFormatting>
  <conditionalFormatting sqref="G29:V50">
    <cfRule type="cellIs" dxfId="6" priority="6" operator="equal">
      <formula>""</formula>
    </cfRule>
    <cfRule type="cellIs" dxfId="5" priority="7" operator="greaterThan">
      <formula>3</formula>
    </cfRule>
  </conditionalFormatting>
  <conditionalFormatting sqref="G52:V70">
    <cfRule type="cellIs" dxfId="4" priority="4" operator="equal">
      <formula>""</formula>
    </cfRule>
    <cfRule type="cellIs" dxfId="3" priority="5" operator="greaterThan">
      <formula>3</formula>
    </cfRule>
  </conditionalFormatting>
  <conditionalFormatting sqref="J119">
    <cfRule type="cellIs" dxfId="2" priority="3" operator="equal">
      <formula>1</formula>
    </cfRule>
  </conditionalFormatting>
  <conditionalFormatting sqref="P119">
    <cfRule type="cellIs" dxfId="1" priority="2" operator="equal">
      <formula>1</formula>
    </cfRule>
  </conditionalFormatting>
  <conditionalFormatting sqref="V119">
    <cfRule type="cellIs" dxfId="0" priority="1" operator="equal">
      <formula>1</formula>
    </cfRule>
  </conditionalFormatting>
  <pageMargins left="0.31496062992125984" right="0.31496062992125984" top="0.74803149606299213" bottom="0.70866141732283472" header="0.31496062992125984" footer="0.31496062992125984"/>
  <pageSetup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B1:G24"/>
  <sheetViews>
    <sheetView showGridLines="0" zoomScaleNormal="100" workbookViewId="0">
      <pane ySplit="8" topLeftCell="A9" activePane="bottomLeft" state="frozen"/>
      <selection pane="bottomLeft"/>
    </sheetView>
  </sheetViews>
  <sheetFormatPr baseColWidth="10" defaultRowHeight="15" x14ac:dyDescent="0.25"/>
  <cols>
    <col min="1" max="1" width="1.85546875" style="319" customWidth="1"/>
    <col min="2" max="2" width="4.28515625" style="319" customWidth="1"/>
    <col min="3" max="3" width="11.7109375" style="319" customWidth="1"/>
    <col min="4" max="5" width="12" style="319" customWidth="1"/>
    <col min="6" max="6" width="99.5703125" style="319" customWidth="1"/>
    <col min="7" max="7" width="5.7109375" style="319" customWidth="1"/>
    <col min="8" max="16384" width="11.42578125" style="319"/>
  </cols>
  <sheetData>
    <row r="1" spans="2:7" ht="15.75" thickBot="1" x14ac:dyDescent="0.3"/>
    <row r="2" spans="2:7" x14ac:dyDescent="0.25">
      <c r="B2" s="704" t="s">
        <v>5</v>
      </c>
      <c r="C2" s="705"/>
      <c r="D2" s="710" t="str">
        <f>CONCATENATE('Datos Curso'!C6,"  ",'Datos Curso'!D6)</f>
        <v>Segundo  Semestre</v>
      </c>
      <c r="E2" s="711"/>
      <c r="F2" s="283"/>
      <c r="G2" s="281"/>
    </row>
    <row r="3" spans="2:7" x14ac:dyDescent="0.25">
      <c r="B3" s="706" t="s">
        <v>14</v>
      </c>
      <c r="C3" s="707"/>
      <c r="D3" s="712" t="str">
        <f>CONCATENATE('Datos Curso'!C11,"  ",'Datos Curso'!E11)</f>
        <v>Medio Mayor  B</v>
      </c>
      <c r="E3" s="713"/>
      <c r="F3" s="284"/>
    </row>
    <row r="4" spans="2:7" x14ac:dyDescent="0.25">
      <c r="B4" s="706" t="s">
        <v>15</v>
      </c>
      <c r="C4" s="707"/>
      <c r="D4" s="712" t="str">
        <f>CONCATENATE('Datos Curso'!C14,"  ",'Datos Curso'!D14,"  ",'Datos Curso'!E14)</f>
        <v>Cecilia  Muñoz  Oses</v>
      </c>
      <c r="E4" s="713"/>
      <c r="F4" s="387" t="s">
        <v>196</v>
      </c>
      <c r="G4" s="281"/>
    </row>
    <row r="5" spans="2:7" ht="15.75" thickBot="1" x14ac:dyDescent="0.3">
      <c r="B5" s="708" t="s">
        <v>16</v>
      </c>
      <c r="C5" s="709"/>
      <c r="D5" s="714" t="str">
        <f>CONCATENATE('Datos Curso'!C16,"  ",'Datos Curso'!D16,"  ",'Datos Curso'!E16)</f>
        <v>Francisca  Araya  Muñoz</v>
      </c>
      <c r="E5" s="715"/>
      <c r="F5" s="284"/>
      <c r="G5" s="281"/>
    </row>
    <row r="7" spans="2:7" ht="15.75" thickBot="1" x14ac:dyDescent="0.3">
      <c r="B7" s="282" t="s">
        <v>130</v>
      </c>
      <c r="D7" s="281"/>
      <c r="E7" s="281"/>
      <c r="F7" s="281"/>
      <c r="G7" s="281"/>
    </row>
    <row r="8" spans="2:7" ht="15.75" thickBot="1" x14ac:dyDescent="0.3">
      <c r="B8" s="488" t="s">
        <v>129</v>
      </c>
      <c r="C8" s="489" t="s">
        <v>116</v>
      </c>
      <c r="D8" s="489" t="s">
        <v>117</v>
      </c>
      <c r="E8" s="490" t="s">
        <v>118</v>
      </c>
      <c r="F8" s="337" t="s">
        <v>128</v>
      </c>
    </row>
    <row r="9" spans="2:7" x14ac:dyDescent="0.25">
      <c r="B9" s="491">
        <v>1</v>
      </c>
      <c r="C9" s="451" t="str">
        <f>'Datos Curso'!C21</f>
        <v>Julieta</v>
      </c>
      <c r="D9" s="451" t="str">
        <f>'Datos Curso'!E21</f>
        <v>Brunet</v>
      </c>
      <c r="E9" s="452" t="str">
        <f>'Datos Curso'!F21</f>
        <v>Vidal</v>
      </c>
      <c r="F9" s="326"/>
    </row>
    <row r="10" spans="2:7" x14ac:dyDescent="0.25">
      <c r="B10" s="492">
        <v>2</v>
      </c>
      <c r="C10" s="453" t="str">
        <f>'Datos Curso'!C22</f>
        <v>Máximo</v>
      </c>
      <c r="D10" s="453" t="str">
        <f>'Datos Curso'!E22</f>
        <v>Martínez</v>
      </c>
      <c r="E10" s="454" t="str">
        <f>'Datos Curso'!F22</f>
        <v>Daza</v>
      </c>
      <c r="F10" s="330"/>
    </row>
    <row r="11" spans="2:7" x14ac:dyDescent="0.25">
      <c r="B11" s="493">
        <v>3</v>
      </c>
      <c r="C11" s="455" t="str">
        <f>'Datos Curso'!C23</f>
        <v>Cristian</v>
      </c>
      <c r="D11" s="455" t="str">
        <f>'Datos Curso'!E23</f>
        <v>Morales</v>
      </c>
      <c r="E11" s="456" t="str">
        <f>'Datos Curso'!F23</f>
        <v>Aranguis</v>
      </c>
      <c r="F11" s="328"/>
    </row>
    <row r="12" spans="2:7" x14ac:dyDescent="0.25">
      <c r="B12" s="492">
        <v>4</v>
      </c>
      <c r="C12" s="453" t="str">
        <f>'Datos Curso'!C24</f>
        <v xml:space="preserve">Ignacio </v>
      </c>
      <c r="D12" s="453" t="str">
        <f>'Datos Curso'!E24</f>
        <v xml:space="preserve">Ortega </v>
      </c>
      <c r="E12" s="454" t="str">
        <f>'Datos Curso'!F24</f>
        <v>Hidalgo</v>
      </c>
      <c r="F12" s="330"/>
    </row>
    <row r="13" spans="2:7" x14ac:dyDescent="0.25">
      <c r="B13" s="493">
        <v>5</v>
      </c>
      <c r="C13" s="455" t="str">
        <f>'Datos Curso'!C25</f>
        <v>Magdalena</v>
      </c>
      <c r="D13" s="455" t="str">
        <f>'Datos Curso'!E25</f>
        <v xml:space="preserve">Pérez </v>
      </c>
      <c r="E13" s="456" t="str">
        <f>'Datos Curso'!F25</f>
        <v>Garrido</v>
      </c>
      <c r="F13" s="328"/>
    </row>
    <row r="14" spans="2:7" x14ac:dyDescent="0.25">
      <c r="B14" s="492">
        <v>6</v>
      </c>
      <c r="C14" s="453" t="str">
        <f>'Datos Curso'!C26</f>
        <v xml:space="preserve">Matías </v>
      </c>
      <c r="D14" s="453" t="str">
        <f>'Datos Curso'!E26</f>
        <v>Riveros</v>
      </c>
      <c r="E14" s="454" t="str">
        <f>'Datos Curso'!F26</f>
        <v>Herrera</v>
      </c>
      <c r="F14" s="330"/>
    </row>
    <row r="15" spans="2:7" x14ac:dyDescent="0.25">
      <c r="B15" s="493">
        <v>7</v>
      </c>
      <c r="C15" s="455" t="str">
        <f>'Datos Curso'!C27</f>
        <v>Nicolás</v>
      </c>
      <c r="D15" s="455" t="str">
        <f>'Datos Curso'!E27</f>
        <v xml:space="preserve">Rojas </v>
      </c>
      <c r="E15" s="456" t="str">
        <f>'Datos Curso'!F27</f>
        <v>Gajardo</v>
      </c>
      <c r="F15" s="328"/>
    </row>
    <row r="16" spans="2:7" x14ac:dyDescent="0.25">
      <c r="B16" s="492">
        <v>8</v>
      </c>
      <c r="C16" s="453" t="str">
        <f>'Datos Curso'!C28</f>
        <v xml:space="preserve">Sofía </v>
      </c>
      <c r="D16" s="453" t="str">
        <f>'Datos Curso'!E28</f>
        <v>Sarabia</v>
      </c>
      <c r="E16" s="454" t="str">
        <f>'Datos Curso'!F28</f>
        <v>Ugalde</v>
      </c>
      <c r="F16" s="330"/>
    </row>
    <row r="17" spans="2:6" x14ac:dyDescent="0.25">
      <c r="B17" s="493">
        <v>9</v>
      </c>
      <c r="C17" s="455" t="str">
        <f>'Datos Curso'!C29</f>
        <v>Diego</v>
      </c>
      <c r="D17" s="455" t="str">
        <f>'Datos Curso'!E29</f>
        <v>Pavez</v>
      </c>
      <c r="E17" s="456" t="str">
        <f>'Datos Curso'!F29</f>
        <v>Arce</v>
      </c>
      <c r="F17" s="328"/>
    </row>
    <row r="18" spans="2:6" x14ac:dyDescent="0.25">
      <c r="B18" s="492">
        <v>10</v>
      </c>
      <c r="C18" s="455">
        <f>'Datos Curso'!C30</f>
        <v>0</v>
      </c>
      <c r="D18" s="455">
        <f>'Datos Curso'!E30</f>
        <v>0</v>
      </c>
      <c r="E18" s="456">
        <f>'Datos Curso'!F30</f>
        <v>0</v>
      </c>
      <c r="F18" s="330"/>
    </row>
    <row r="19" spans="2:6" x14ac:dyDescent="0.25">
      <c r="B19" s="493">
        <v>11</v>
      </c>
      <c r="C19" s="455">
        <f>'Datos Curso'!C31</f>
        <v>0</v>
      </c>
      <c r="D19" s="455">
        <f>'Datos Curso'!E31</f>
        <v>0</v>
      </c>
      <c r="E19" s="456">
        <f>'Datos Curso'!F31</f>
        <v>0</v>
      </c>
      <c r="F19" s="328"/>
    </row>
    <row r="20" spans="2:6" x14ac:dyDescent="0.25">
      <c r="B20" s="492">
        <v>12</v>
      </c>
      <c r="C20" s="455">
        <f>'Datos Curso'!C32</f>
        <v>0</v>
      </c>
      <c r="D20" s="455">
        <f>'Datos Curso'!E32</f>
        <v>0</v>
      </c>
      <c r="E20" s="456">
        <f>'Datos Curso'!F32</f>
        <v>0</v>
      </c>
      <c r="F20" s="330"/>
    </row>
    <row r="21" spans="2:6" x14ac:dyDescent="0.25">
      <c r="B21" s="493">
        <v>13</v>
      </c>
      <c r="C21" s="455">
        <f>'Datos Curso'!C33</f>
        <v>0</v>
      </c>
      <c r="D21" s="455">
        <f>'Datos Curso'!E33</f>
        <v>0</v>
      </c>
      <c r="E21" s="456">
        <f>'Datos Curso'!F33</f>
        <v>0</v>
      </c>
      <c r="F21" s="328"/>
    </row>
    <row r="22" spans="2:6" x14ac:dyDescent="0.25">
      <c r="B22" s="492">
        <v>14</v>
      </c>
      <c r="C22" s="455">
        <f>'Datos Curso'!C34</f>
        <v>0</v>
      </c>
      <c r="D22" s="455">
        <f>'Datos Curso'!E34</f>
        <v>0</v>
      </c>
      <c r="E22" s="456">
        <f>'Datos Curso'!F34</f>
        <v>0</v>
      </c>
      <c r="F22" s="330"/>
    </row>
    <row r="23" spans="2:6" x14ac:dyDescent="0.25">
      <c r="B23" s="493">
        <v>15</v>
      </c>
      <c r="C23" s="455">
        <f>'Datos Curso'!C35</f>
        <v>0</v>
      </c>
      <c r="D23" s="455">
        <f>'Datos Curso'!E35</f>
        <v>0</v>
      </c>
      <c r="E23" s="456">
        <f>'Datos Curso'!F35</f>
        <v>0</v>
      </c>
      <c r="F23" s="328"/>
    </row>
    <row r="24" spans="2:6" ht="15.75" thickBot="1" x14ac:dyDescent="0.3">
      <c r="B24" s="494">
        <v>16</v>
      </c>
      <c r="C24" s="455">
        <f>'Datos Curso'!C36</f>
        <v>0</v>
      </c>
      <c r="D24" s="455">
        <f>'Datos Curso'!E36</f>
        <v>0</v>
      </c>
      <c r="E24" s="456">
        <f>'Datos Curso'!F36</f>
        <v>0</v>
      </c>
      <c r="F24" s="332"/>
    </row>
  </sheetData>
  <sheetProtection password="C493" sheet="1" objects="1" scenarios="1"/>
  <mergeCells count="8">
    <mergeCell ref="B5:C5"/>
    <mergeCell ref="D5:E5"/>
    <mergeCell ref="B2:C2"/>
    <mergeCell ref="D2:E2"/>
    <mergeCell ref="B3:C3"/>
    <mergeCell ref="D3:E3"/>
    <mergeCell ref="B4:C4"/>
    <mergeCell ref="D4:E4"/>
  </mergeCells>
  <pageMargins left="0.51181102362204722" right="0.51181102362204722" top="0.74803149606299213" bottom="0.74803149606299213" header="0.31496062992125984" footer="0.31496062992125984"/>
  <pageSetup scale="9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66FF"/>
  </sheetPr>
  <dimension ref="B2:I64"/>
  <sheetViews>
    <sheetView showGridLines="0" zoomScale="110" zoomScaleNormal="110" workbookViewId="0"/>
  </sheetViews>
  <sheetFormatPr baseColWidth="10" defaultRowHeight="15" x14ac:dyDescent="0.25"/>
  <cols>
    <col min="1" max="1" width="1.42578125" style="152" customWidth="1"/>
    <col min="2" max="2" width="9.7109375" style="152" customWidth="1"/>
    <col min="3" max="3" width="7.42578125" style="152" customWidth="1"/>
    <col min="4" max="4" width="12.42578125" style="152" customWidth="1"/>
    <col min="5" max="5" width="50.7109375" style="497" customWidth="1"/>
    <col min="6" max="6" width="1" style="152" customWidth="1"/>
    <col min="7" max="7" width="13.5703125" style="152" bestFit="1" customWidth="1"/>
    <col min="8" max="8" width="6.7109375" style="152" customWidth="1"/>
    <col min="9" max="16384" width="11.42578125" style="152"/>
  </cols>
  <sheetData>
    <row r="2" spans="2:9" x14ac:dyDescent="0.25">
      <c r="B2" s="495" t="s">
        <v>188</v>
      </c>
      <c r="E2" s="761" t="str">
        <f>CONCATENATE("NIVEL ", UPPER('Datos Curso'!C11))</f>
        <v>NIVEL MEDIO MAYOR</v>
      </c>
      <c r="F2" s="761"/>
      <c r="G2" s="761"/>
    </row>
    <row r="3" spans="2:9" x14ac:dyDescent="0.25">
      <c r="B3" s="496" t="s">
        <v>189</v>
      </c>
    </row>
    <row r="4" spans="2:9" ht="15.75" x14ac:dyDescent="0.25">
      <c r="B4" s="762" t="s">
        <v>107</v>
      </c>
      <c r="C4" s="762"/>
      <c r="D4" s="762"/>
      <c r="E4" s="762"/>
      <c r="F4" s="762"/>
      <c r="G4" s="762"/>
    </row>
    <row r="5" spans="2:9" ht="15.75" x14ac:dyDescent="0.25">
      <c r="B5" s="762" t="str">
        <f>CONCATENATE("EVALUACIÓN PEDAGÓGICA"," ",UPPER('Datos Curso'!C6)," ",UPPER('Datos Curso'!D6))</f>
        <v>EVALUACIÓN PEDAGÓGICA SEGUNDO SEMESTRE</v>
      </c>
      <c r="C5" s="762"/>
      <c r="D5" s="762"/>
      <c r="E5" s="762"/>
      <c r="F5" s="762"/>
      <c r="G5" s="762"/>
    </row>
    <row r="6" spans="2:9" x14ac:dyDescent="0.25">
      <c r="B6" s="772" t="s">
        <v>185</v>
      </c>
      <c r="C6" s="772"/>
      <c r="D6" s="772"/>
      <c r="E6" s="772"/>
      <c r="F6" s="772"/>
      <c r="G6" s="772"/>
      <c r="I6" s="182"/>
    </row>
    <row r="7" spans="2:9" x14ac:dyDescent="0.25">
      <c r="D7" s="498"/>
      <c r="E7" s="498"/>
      <c r="I7" s="499" t="s">
        <v>145</v>
      </c>
    </row>
    <row r="8" spans="2:9" ht="16.5" thickBot="1" x14ac:dyDescent="0.3">
      <c r="B8" s="773" t="s">
        <v>190</v>
      </c>
      <c r="C8" s="773"/>
      <c r="D8" s="773"/>
      <c r="E8" s="773"/>
      <c r="F8" s="773"/>
      <c r="G8" s="774"/>
      <c r="H8" s="182"/>
      <c r="I8" s="386">
        <v>1</v>
      </c>
    </row>
    <row r="9" spans="2:9" ht="15.75" thickBot="1" x14ac:dyDescent="0.3">
      <c r="B9" s="500" t="s">
        <v>109</v>
      </c>
      <c r="C9" s="501" t="str">
        <f>CONCATENATE(VLOOKUP($I$8,'Datos Curso'!$B$21:$F$36,2,FALSE)," ",VLOOKUP($I$8,'Datos Curso'!$B$21:$F$36,4,FALSE)," ",VLOOKUP($I$8,'Datos Curso'!$B$21:$F$36,5,FALSE))</f>
        <v>Julieta Brunet Vidal</v>
      </c>
      <c r="D9" s="501"/>
      <c r="E9" s="502"/>
    </row>
    <row r="10" spans="2:9" ht="15.75" thickBot="1" x14ac:dyDescent="0.3"/>
    <row r="11" spans="2:9" ht="15.75" thickBot="1" x14ac:dyDescent="0.3">
      <c r="B11" s="503" t="s">
        <v>17</v>
      </c>
      <c r="C11" s="504" t="s">
        <v>18</v>
      </c>
      <c r="D11" s="505" t="s">
        <v>19</v>
      </c>
      <c r="E11" s="506" t="s">
        <v>20</v>
      </c>
      <c r="G11" s="507" t="s">
        <v>108</v>
      </c>
    </row>
    <row r="12" spans="2:9" ht="24" customHeight="1" x14ac:dyDescent="0.25">
      <c r="B12" s="763" t="str">
        <f>Indicadores!B4</f>
        <v>Formación personal y social</v>
      </c>
      <c r="C12" s="766" t="str">
        <f>Indicadores!C4</f>
        <v>Autonomía, Identidad y Convivencia</v>
      </c>
      <c r="D12" s="769" t="str">
        <f>Indicadores!D4</f>
        <v>Motricidad, Cuidado de sí mismo e Independencia</v>
      </c>
      <c r="E12" s="508" t="str">
        <f>Indicadores!E4</f>
        <v>Corre alternando velocidades. (Rápido-lento)</v>
      </c>
      <c r="G12" s="509" t="str">
        <f>VLOOKUP(VLOOKUP($E12,'Eval. 2º Sem'!$F$12:$V$27,1+$I$8,FALSE),Nom!$B$3:$C$6,2,FALSE)</f>
        <v>Inicial</v>
      </c>
    </row>
    <row r="13" spans="2:9" ht="21" customHeight="1" x14ac:dyDescent="0.25">
      <c r="B13" s="764"/>
      <c r="C13" s="767"/>
      <c r="D13" s="770"/>
      <c r="E13" s="510" t="str">
        <f>Indicadores!E5</f>
        <v>Nombra al menos 5 partes de su cuerpo.</v>
      </c>
      <c r="G13" s="511" t="str">
        <f>VLOOKUP(VLOOKUP($E13,'Eval. 2º Sem'!$F$12:$V$27,1+$I$8,FALSE),Nom!$B$3:$C$6,2,FALSE)</f>
        <v>En Desarrollo</v>
      </c>
    </row>
    <row r="14" spans="2:9" ht="29.25" customHeight="1" x14ac:dyDescent="0.25">
      <c r="B14" s="764"/>
      <c r="C14" s="767"/>
      <c r="D14" s="770"/>
      <c r="E14" s="510" t="str">
        <f>Indicadores!E6</f>
        <v xml:space="preserve">Demuestra coordinación motriz fina al recortar figuras de líneas rectas en papel. </v>
      </c>
      <c r="G14" s="511" t="str">
        <f>VLOOKUP(VLOOKUP($E14,'Eval. 2º Sem'!$F$12:$V$27,1+$I$8,FALSE),Nom!$B$3:$C$6,2,FALSE)</f>
        <v>Inicial</v>
      </c>
    </row>
    <row r="15" spans="2:9" ht="21.75" customHeight="1" x14ac:dyDescent="0.25">
      <c r="B15" s="764"/>
      <c r="C15" s="767"/>
      <c r="D15" s="770"/>
      <c r="E15" s="510" t="str">
        <f>Indicadores!E7</f>
        <v>Practica hábitos de higiene en forma autónoma</v>
      </c>
      <c r="G15" s="511" t="str">
        <f>VLOOKUP(VLOOKUP($E15,'Eval. 2º Sem'!$F$12:$V$27,1+$I$8,FALSE),Nom!$B$3:$C$6,2,FALSE)</f>
        <v>Inicial</v>
      </c>
    </row>
    <row r="16" spans="2:9" ht="29.25" customHeight="1" x14ac:dyDescent="0.25">
      <c r="B16" s="764"/>
      <c r="C16" s="767"/>
      <c r="D16" s="770"/>
      <c r="E16" s="510" t="str">
        <f>Indicadores!E8</f>
        <v>Señala algunos elementos o situaciones riesgosas de su vida cotidiana.</v>
      </c>
      <c r="G16" s="511" t="str">
        <f>VLOOKUP(VLOOKUP($E16,'Eval. 2º Sem'!$F$12:$V$27,1+$I$8,FALSE),Nom!$B$3:$C$6,2,FALSE)</f>
        <v>Inicial</v>
      </c>
    </row>
    <row r="17" spans="2:7" ht="21" customHeight="1" thickBot="1" x14ac:dyDescent="0.3">
      <c r="B17" s="764"/>
      <c r="C17" s="767"/>
      <c r="D17" s="770"/>
      <c r="E17" s="512" t="str">
        <f>Indicadores!E9</f>
        <v>Solicita ayuda para realizar un trabajo.</v>
      </c>
      <c r="G17" s="511" t="str">
        <f>VLOOKUP(VLOOKUP($E17,'Eval. 2º Sem'!$F$12:$V$27,1+$I$8,FALSE),Nom!$B$3:$C$6,2,FALSE)</f>
        <v>Inicial</v>
      </c>
    </row>
    <row r="18" spans="2:7" ht="23.25" customHeight="1" x14ac:dyDescent="0.25">
      <c r="B18" s="764"/>
      <c r="C18" s="767"/>
      <c r="D18" s="769" t="str">
        <f>Indicadores!D11</f>
        <v>Reconocimiento y aprecio de sí mismo, Reconocimiento y expresión de sentimientos</v>
      </c>
      <c r="E18" s="508" t="str">
        <f>Indicadores!E12</f>
        <v xml:space="preserve">Identifica su sexo y el opuesto. </v>
      </c>
      <c r="G18" s="511" t="str">
        <f>VLOOKUP(VLOOKUP($E18,'Eval. 2º Sem'!$F$12:$V$27,1+$I$8,FALSE),Nom!$B$3:$C$6,2,FALSE)</f>
        <v>Inicial</v>
      </c>
    </row>
    <row r="19" spans="2:7" ht="22.5" customHeight="1" x14ac:dyDescent="0.25">
      <c r="B19" s="764"/>
      <c r="C19" s="767"/>
      <c r="D19" s="770"/>
      <c r="E19" s="510" t="str">
        <f>Indicadores!E14</f>
        <v>Menciona si está alegre, triste o enojado, cuando se le pregunta.</v>
      </c>
      <c r="G19" s="511" t="str">
        <f>VLOOKUP(VLOOKUP($E19,'Eval. 2º Sem'!$F$12:$V$27,1+$I$8,FALSE),Nom!$B$3:$C$6,2,FALSE)</f>
        <v>Consolidado</v>
      </c>
    </row>
    <row r="20" spans="2:7" ht="29.25" customHeight="1" thickBot="1" x14ac:dyDescent="0.3">
      <c r="B20" s="764"/>
      <c r="C20" s="767"/>
      <c r="D20" s="771"/>
      <c r="E20" s="512" t="str">
        <f>Indicadores!E15</f>
        <v>Señala expresiones de alegría, enojo, tristeza o miedo, en relatos ilustraciones.</v>
      </c>
      <c r="G20" s="511" t="str">
        <f>VLOOKUP(VLOOKUP($E20,'Eval. 2º Sem'!$F$12:$V$27,1+$I$8,FALSE),Nom!$B$3:$C$6,2,FALSE)</f>
        <v>Consolidado</v>
      </c>
    </row>
    <row r="21" spans="2:7" ht="29.25" customHeight="1" x14ac:dyDescent="0.25">
      <c r="B21" s="764"/>
      <c r="C21" s="767"/>
      <c r="D21" s="769" t="str">
        <f>Indicadores!D16</f>
        <v>Interacción social, Formación Valórica</v>
      </c>
      <c r="E21" s="508" t="str">
        <f>Indicadores!E16</f>
        <v xml:space="preserve">Participa con otros niños y niñas en juegos grupales respetando algunas reglas sencillas </v>
      </c>
      <c r="G21" s="511" t="str">
        <f>VLOOKUP(VLOOKUP($E21,'Eval. 2º Sem'!$F$12:$V$27,1+$I$8,FALSE),Nom!$B$3:$C$6,2,FALSE)</f>
        <v>Inicial</v>
      </c>
    </row>
    <row r="22" spans="2:7" ht="22.5" customHeight="1" thickBot="1" x14ac:dyDescent="0.3">
      <c r="B22" s="765"/>
      <c r="C22" s="768"/>
      <c r="D22" s="771"/>
      <c r="E22" s="512" t="str">
        <f>Indicadores!E18</f>
        <v>Menciona algunas normas grupales cuando se le pregunta</v>
      </c>
      <c r="G22" s="513" t="str">
        <f>VLOOKUP(VLOOKUP($E22,'Eval. 2º Sem'!$F$12:$V$27,1+$I$8,FALSE),Nom!$B$3:$C$6,2,FALSE)</f>
        <v>Inicial</v>
      </c>
    </row>
    <row r="23" spans="2:7" ht="15.75" thickBot="1" x14ac:dyDescent="0.3">
      <c r="B23" s="210"/>
      <c r="C23" s="210"/>
      <c r="D23" s="211"/>
      <c r="E23" s="212"/>
      <c r="F23" s="182"/>
    </row>
    <row r="24" spans="2:7" ht="28.5" customHeight="1" x14ac:dyDescent="0.25">
      <c r="B24" s="775" t="str">
        <f>Indicadores!B21</f>
        <v>Comunicación</v>
      </c>
      <c r="C24" s="766" t="str">
        <f>Indicadores!C21</f>
        <v>Lenguaje verbal</v>
      </c>
      <c r="D24" s="769" t="str">
        <f>Indicadores!D21</f>
        <v>Comunicación oral e Iniciación a la lectura</v>
      </c>
      <c r="E24" s="508" t="str">
        <f>Indicadores!E21</f>
        <v>Se expresa oralmente con oraciones simples (sustantivo, verbo y adjetivo).</v>
      </c>
      <c r="F24" s="182"/>
      <c r="G24" s="514" t="str">
        <f>VLOOKUP(VLOOKUP($E24,'Eval. 2º Sem'!$F$29:$V$50,1+$I$8,FALSE),Nom!$B$3:$C$6,2,FALSE)</f>
        <v>Consolidado</v>
      </c>
    </row>
    <row r="25" spans="2:7" ht="25.5" customHeight="1" x14ac:dyDescent="0.25">
      <c r="B25" s="776"/>
      <c r="C25" s="767"/>
      <c r="D25" s="770"/>
      <c r="E25" s="515" t="str">
        <f>Indicadores!E22</f>
        <v>Responde preguntas simples respecto de objetos o personas.</v>
      </c>
      <c r="F25" s="182"/>
      <c r="G25" s="511" t="str">
        <f>VLOOKUP(VLOOKUP($E25,'Eval. 2º Sem'!$F$29:$V$50,1+$I$8,FALSE),Nom!$B$3:$C$6,2,FALSE)</f>
        <v>Consolidado</v>
      </c>
    </row>
    <row r="26" spans="2:7" ht="28.5" customHeight="1" x14ac:dyDescent="0.25">
      <c r="B26" s="776"/>
      <c r="C26" s="767"/>
      <c r="D26" s="770"/>
      <c r="E26" s="510" t="str">
        <f>Indicadores!E26</f>
        <v>Separa las sílabas de una palabra</v>
      </c>
      <c r="F26" s="182"/>
      <c r="G26" s="511" t="str">
        <f>VLOOKUP(VLOOKUP($E26,'Eval. 2º Sem'!$F$29:$V$50,1+$I$8,FALSE),Nom!$B$3:$C$6,2,FALSE)</f>
        <v>Consolidado</v>
      </c>
    </row>
    <row r="27" spans="2:7" ht="28.5" customHeight="1" x14ac:dyDescent="0.25">
      <c r="B27" s="776"/>
      <c r="C27" s="767"/>
      <c r="D27" s="770"/>
      <c r="E27" s="510" t="str">
        <f>Indicadores!E27</f>
        <v>Identifica su nombre escrito.</v>
      </c>
      <c r="F27" s="182"/>
      <c r="G27" s="511" t="str">
        <f>VLOOKUP(VLOOKUP($E27,'Eval. 2º Sem'!$F$29:$V$50,1+$I$8,FALSE),Nom!$B$3:$C$6,2,FALSE)</f>
        <v>Consolidado</v>
      </c>
    </row>
    <row r="28" spans="2:7" ht="28.5" customHeight="1" x14ac:dyDescent="0.25">
      <c r="B28" s="776"/>
      <c r="C28" s="767"/>
      <c r="D28" s="770"/>
      <c r="E28" s="510" t="str">
        <f>Indicadores!E28</f>
        <v>Nombra el producto o empresa que representa un logo.</v>
      </c>
      <c r="F28" s="182"/>
      <c r="G28" s="511" t="str">
        <f>VLOOKUP(VLOOKUP($E28,'Eval. 2º Sem'!$F$29:$V$50,1+$I$8,FALSE),Nom!$B$3:$C$6,2,FALSE)</f>
        <v>Consolidado</v>
      </c>
    </row>
    <row r="29" spans="2:7" ht="24.75" customHeight="1" x14ac:dyDescent="0.25">
      <c r="B29" s="776"/>
      <c r="C29" s="767"/>
      <c r="D29" s="770"/>
      <c r="E29" s="510" t="str">
        <f>Indicadores!E29</f>
        <v>Responde preguntas respecto a personajes o hechos de un texto.</v>
      </c>
      <c r="F29" s="182"/>
      <c r="G29" s="511" t="str">
        <f>VLOOKUP(VLOOKUP($E29,'Eval. 2º Sem'!$F$29:$V$50,1+$I$8,FALSE),Nom!$B$3:$C$6,2,FALSE)</f>
        <v>Consolidado</v>
      </c>
    </row>
    <row r="30" spans="2:7" ht="26.25" customHeight="1" thickBot="1" x14ac:dyDescent="0.3">
      <c r="B30" s="776"/>
      <c r="C30" s="767"/>
      <c r="D30" s="771"/>
      <c r="E30" s="510" t="str">
        <f>Indicadores!E30</f>
        <v>Señala vocales.</v>
      </c>
      <c r="F30" s="182"/>
      <c r="G30" s="511" t="str">
        <f>VLOOKUP(VLOOKUP($E30,'Eval. 2º Sem'!$F$29:$V$50,1+$I$8,FALSE),Nom!$B$3:$C$6,2,FALSE)</f>
        <v>Consolidado</v>
      </c>
    </row>
    <row r="31" spans="2:7" ht="25.5" customHeight="1" x14ac:dyDescent="0.25">
      <c r="B31" s="776"/>
      <c r="C31" s="767"/>
      <c r="D31" s="778" t="str">
        <f>Indicadores!D31</f>
        <v>Iniciación a la escritura</v>
      </c>
      <c r="E31" s="508" t="str">
        <f>Indicadores!E31</f>
        <v>Toma el lápiz correctamente</v>
      </c>
      <c r="F31" s="182"/>
      <c r="G31" s="511" t="str">
        <f>VLOOKUP(VLOOKUP($E31,'Eval. 2º Sem'!$F$29:$V$50,1+$I$8,FALSE),Nom!$B$3:$C$6,2,FALSE)</f>
        <v>En Desarrollo</v>
      </c>
    </row>
    <row r="32" spans="2:7" ht="28.5" customHeight="1" thickBot="1" x14ac:dyDescent="0.3">
      <c r="B32" s="776"/>
      <c r="C32" s="768"/>
      <c r="D32" s="778"/>
      <c r="E32" s="512" t="str">
        <f>Indicadores!E33</f>
        <v>Traza líneas rectas y curvas siguiendo una guía segmentada.</v>
      </c>
      <c r="F32" s="182"/>
      <c r="G32" s="511" t="str">
        <f>VLOOKUP(VLOOKUP($E32,'Eval. 2º Sem'!$F$29:$V$50,1+$I$8,FALSE),Nom!$B$3:$C$6,2,FALSE)</f>
        <v>Consolidado</v>
      </c>
    </row>
    <row r="33" spans="2:7" ht="26.25" customHeight="1" x14ac:dyDescent="0.25">
      <c r="B33" s="776"/>
      <c r="C33" s="779" t="str">
        <f>Indicadores!C35</f>
        <v>Lenguajes arísticos</v>
      </c>
      <c r="D33" s="779" t="str">
        <f>Indicadores!D35</f>
        <v>Expresión Creativa, Apreciación estética</v>
      </c>
      <c r="E33" s="508" t="str">
        <f>Indicadores!E37</f>
        <v>Reproduce diferentes intensidades de sonido (fuerte y suave)</v>
      </c>
      <c r="F33" s="182"/>
      <c r="G33" s="511" t="str">
        <f>VLOOKUP(VLOOKUP($E33,'Eval. 2º Sem'!$F$29:$V$50,1+$I$8,FALSE),Nom!$B$3:$C$6,2,FALSE)</f>
        <v>Consolidado</v>
      </c>
    </row>
    <row r="34" spans="2:7" ht="28.5" customHeight="1" x14ac:dyDescent="0.25">
      <c r="B34" s="776"/>
      <c r="C34" s="780"/>
      <c r="D34" s="780"/>
      <c r="E34" s="510" t="str">
        <f>Indicadores!E39</f>
        <v>Dibuja figura humana (renacuajo) o trazos intencionados, indicando qué representan sus creaciones.</v>
      </c>
      <c r="F34" s="182"/>
      <c r="G34" s="511" t="str">
        <f>VLOOKUP(VLOOKUP($E34,'Eval. 2º Sem'!$F$29:$V$50,1+$I$8,FALSE),Nom!$B$3:$C$6,2,FALSE)</f>
        <v>Consolidado</v>
      </c>
    </row>
    <row r="35" spans="2:7" ht="28.5" customHeight="1" x14ac:dyDescent="0.25">
      <c r="B35" s="776"/>
      <c r="C35" s="780"/>
      <c r="D35" s="780"/>
      <c r="E35" s="510" t="str">
        <f>Indicadores!E40</f>
        <v>Entona canciones en voz alta.</v>
      </c>
      <c r="F35" s="182"/>
      <c r="G35" s="511" t="str">
        <f>VLOOKUP(VLOOKUP($E35,'Eval. 2º Sem'!$F$29:$V$50,1+$I$8,FALSE),Nom!$B$3:$C$6,2,FALSE)</f>
        <v>Consolidado</v>
      </c>
    </row>
    <row r="36" spans="2:7" ht="28.5" customHeight="1" thickBot="1" x14ac:dyDescent="0.3">
      <c r="B36" s="777"/>
      <c r="C36" s="781"/>
      <c r="D36" s="781"/>
      <c r="E36" s="512" t="str">
        <f>Indicadores!E41</f>
        <v>Identifica colores o formas que observa en diversos elementos u objetos.</v>
      </c>
      <c r="F36" s="182"/>
      <c r="G36" s="513" t="str">
        <f>VLOOKUP(VLOOKUP($E36,'Eval. 2º Sem'!$F$29:$V$50,1+$I$8,FALSE),Nom!$B$3:$C$6,2,FALSE)</f>
        <v>Consolidado</v>
      </c>
    </row>
    <row r="37" spans="2:7" ht="13.5" customHeight="1" thickBot="1" x14ac:dyDescent="0.3">
      <c r="B37" s="210"/>
      <c r="C37" s="211"/>
      <c r="D37" s="224"/>
      <c r="E37" s="212"/>
      <c r="F37" s="182"/>
    </row>
    <row r="38" spans="2:7" ht="28.5" customHeight="1" x14ac:dyDescent="0.25">
      <c r="B38" s="775" t="str">
        <f>Indicadores!B44</f>
        <v>Relación con el medio natural y cultural</v>
      </c>
      <c r="C38" s="779" t="str">
        <f>Indicadores!C44</f>
        <v xml:space="preserve">Seres vivos y su entorno      </v>
      </c>
      <c r="D38" s="787" t="str">
        <f>Indicadores!D44</f>
        <v>Descubrimiento del mundo natural</v>
      </c>
      <c r="E38" s="508" t="str">
        <f>Indicadores!E44</f>
        <v>Identifica características físicas de personas, plantas y animales.</v>
      </c>
      <c r="G38" s="514" t="str">
        <f>VLOOKUP(VLOOKUP($E38,'Eval. 2º Sem'!$F$52:$V$70,1+$I$8,FALSE),Nom!$B$3:$C$6,2,FALSE)</f>
        <v>Consolidado</v>
      </c>
    </row>
    <row r="39" spans="2:7" ht="32.25" customHeight="1" thickBot="1" x14ac:dyDescent="0.3">
      <c r="B39" s="776"/>
      <c r="C39" s="781"/>
      <c r="D39" s="788"/>
      <c r="E39" s="512" t="str">
        <f>Indicadores!E47</f>
        <v>Reconoce algunos fenómenos naturales que observa en afiches, fotos o noticias.</v>
      </c>
      <c r="G39" s="511" t="str">
        <f>VLOOKUP(VLOOKUP($E39,'Eval. 2º Sem'!$F$52:$V$70,1+$I$8,FALSE),Nom!$B$3:$C$6,2,FALSE)</f>
        <v>Consolidado</v>
      </c>
    </row>
    <row r="40" spans="2:7" ht="32.25" customHeight="1" x14ac:dyDescent="0.25">
      <c r="B40" s="776"/>
      <c r="C40" s="779" t="str">
        <f>Indicadores!C49</f>
        <v>Grupos humanos: sus formas de vida y acontecimientos relevantes</v>
      </c>
      <c r="D40" s="789" t="str">
        <f>Indicadores!D49</f>
        <v>Conocimiento del entorno social</v>
      </c>
      <c r="E40" s="508" t="str">
        <f>Indicadores!E50</f>
        <v>Identifica la utilidad que tienen algunos aparatos electrónicos (radio, televisor, teléfono, computador) y utiliza algunas de sus funciones.</v>
      </c>
      <c r="G40" s="511" t="str">
        <f>VLOOKUP(VLOOKUP($E40,'Eval. 2º Sem'!$F$52:$V$70,1+$I$8,FALSE),Nom!$B$3:$C$6,2,FALSE)</f>
        <v>Consolidado</v>
      </c>
    </row>
    <row r="41" spans="2:7" ht="26.25" customHeight="1" thickBot="1" x14ac:dyDescent="0.3">
      <c r="B41" s="776"/>
      <c r="C41" s="780"/>
      <c r="D41" s="778"/>
      <c r="E41" s="512" t="str">
        <f>Indicadores!E52</f>
        <v>Identifica algunos, hechos y celebraciones del país.</v>
      </c>
      <c r="G41" s="511" t="str">
        <f>VLOOKUP(VLOOKUP($E41,'Eval. 2º Sem'!$F$52:$V$70,1+$I$8,FALSE),Nom!$B$3:$C$6,2,FALSE)</f>
        <v>Consolidado</v>
      </c>
    </row>
    <row r="42" spans="2:7" ht="32.25" customHeight="1" thickBot="1" x14ac:dyDescent="0.3">
      <c r="B42" s="776"/>
      <c r="C42" s="779" t="str">
        <f>Indicadores!C53</f>
        <v xml:space="preserve">Relaciones lógico-matemáticas y cuantificación </v>
      </c>
      <c r="D42" s="779" t="str">
        <f>Indicadores!D53</f>
        <v>Razonamiento lógico y cuantificación</v>
      </c>
      <c r="E42" s="508" t="str">
        <f>Indicadores!E53</f>
        <v>Identifica algunas nociones espaciales como dentro-fuera, encima-abajo, cerca lejos.</v>
      </c>
      <c r="G42" s="511" t="str">
        <f>VLOOKUP(VLOOKUP($E42,'Eval. 2º Sem'!$F$52:$V$70,1+$I$8,FALSE),Nom!$B$3:$C$6,2,FALSE)</f>
        <v>Consolidado</v>
      </c>
    </row>
    <row r="43" spans="2:7" ht="25.5" customHeight="1" thickBot="1" x14ac:dyDescent="0.3">
      <c r="B43" s="776"/>
      <c r="C43" s="780"/>
      <c r="D43" s="780"/>
      <c r="E43" s="508" t="str">
        <f>Indicadores!E54</f>
        <v xml:space="preserve">Clasifica por 1 criterio </v>
      </c>
      <c r="G43" s="511" t="str">
        <f>VLOOKUP(VLOOKUP($E43,'Eval. 2º Sem'!$F$52:$V$70,1+$I$8,FALSE),Nom!$B$3:$C$6,2,FALSE)</f>
        <v>Consolidado</v>
      </c>
    </row>
    <row r="44" spans="2:7" ht="32.25" customHeight="1" x14ac:dyDescent="0.25">
      <c r="B44" s="776"/>
      <c r="C44" s="780"/>
      <c r="D44" s="780"/>
      <c r="E44" s="508" t="str">
        <f>Indicadores!E55</f>
        <v>Ordena secuencia con 3 elementos  concretos, como por ejemplo: tamaño, longitud …</v>
      </c>
      <c r="G44" s="511" t="str">
        <f>VLOOKUP(VLOOKUP($E44,'Eval. 2º Sem'!$F$52:$V$70,1+$I$8,FALSE),Nom!$B$3:$C$6,2,FALSE)</f>
        <v>Consolidado</v>
      </c>
    </row>
    <row r="45" spans="2:7" ht="32.25" customHeight="1" x14ac:dyDescent="0.25">
      <c r="B45" s="776"/>
      <c r="C45" s="780"/>
      <c r="D45" s="780"/>
      <c r="E45" s="510" t="str">
        <f>Indicadores!E57</f>
        <v>Identifica conceptos “antes-después-finalmente” o lo que es “primero” o lo que “sigue”.</v>
      </c>
      <c r="G45" s="511" t="str">
        <f>VLOOKUP(VLOOKUP($E45,'Eval. 2º Sem'!$F$52:$V$70,1+$I$8,FALSE),Nom!$B$3:$C$6,2,FALSE)</f>
        <v>Consolidado</v>
      </c>
    </row>
    <row r="46" spans="2:7" ht="28.5" customHeight="1" x14ac:dyDescent="0.25">
      <c r="B46" s="776"/>
      <c r="C46" s="780"/>
      <c r="D46" s="780"/>
      <c r="E46" s="510" t="str">
        <f>Indicadores!E58</f>
        <v xml:space="preserve">Resuelve problemas prácticos de acuerdo a su nivel </v>
      </c>
      <c r="G46" s="511" t="str">
        <f>VLOOKUP(VLOOKUP($E46,'Eval. 2º Sem'!$F$52:$V$70,1+$I$8,FALSE),Nom!$B$3:$C$6,2,FALSE)</f>
        <v>Consolidado</v>
      </c>
    </row>
    <row r="47" spans="2:7" ht="27.75" customHeight="1" x14ac:dyDescent="0.25">
      <c r="B47" s="776"/>
      <c r="C47" s="780"/>
      <c r="D47" s="780"/>
      <c r="E47" s="510" t="str">
        <f>Indicadores!E59</f>
        <v>Identifica esfera y cubo</v>
      </c>
      <c r="G47" s="511" t="str">
        <f>VLOOKUP(VLOOKUP($E47,'Eval. 2º Sem'!$F$52:$V$70,1+$I$8,FALSE),Nom!$B$3:$C$6,2,FALSE)</f>
        <v>Consolidado</v>
      </c>
    </row>
    <row r="48" spans="2:7" ht="23.25" customHeight="1" x14ac:dyDescent="0.25">
      <c r="B48" s="776"/>
      <c r="C48" s="780"/>
      <c r="D48" s="780"/>
      <c r="E48" s="510" t="str">
        <f>Indicadores!E60</f>
        <v>Indica al menos 3 números entre 1 y 10.</v>
      </c>
      <c r="G48" s="511" t="str">
        <f>VLOOKUP(VLOOKUP($E48,'Eval. 2º Sem'!$F$52:$V$70,1+$I$8,FALSE),Nom!$B$3:$C$6,2,FALSE)</f>
        <v>Consolidado</v>
      </c>
    </row>
    <row r="49" spans="2:7" ht="24" customHeight="1" x14ac:dyDescent="0.25">
      <c r="B49" s="776"/>
      <c r="C49" s="780"/>
      <c r="D49" s="780"/>
      <c r="E49" s="510" t="str">
        <f>Indicadores!E61</f>
        <v>Cuenta hasta 3 asociando el número a la cantidad.</v>
      </c>
      <c r="G49" s="511" t="str">
        <f>VLOOKUP(VLOOKUP($E49,'Eval. 2º Sem'!$F$52:$V$70,1+$I$8,FALSE),Nom!$B$3:$C$6,2,FALSE)</f>
        <v>Consolidado</v>
      </c>
    </row>
    <row r="50" spans="2:7" ht="25.5" customHeight="1" thickBot="1" x14ac:dyDescent="0.3">
      <c r="B50" s="777"/>
      <c r="C50" s="781"/>
      <c r="D50" s="781"/>
      <c r="E50" s="512" t="str">
        <f>Indicadores!E62</f>
        <v>Dibuja cantidades de hasta 5 elementos.</v>
      </c>
      <c r="G50" s="513" t="str">
        <f>VLOOKUP(VLOOKUP($E50,'Eval. 2º Sem'!$F$52:$V$70,1+$I$8,FALSE),Nom!$B$3:$C$6,2,FALSE)</f>
        <v>Consolidado</v>
      </c>
    </row>
    <row r="51" spans="2:7" ht="18" customHeight="1" x14ac:dyDescent="0.25">
      <c r="B51" s="790" t="s">
        <v>190</v>
      </c>
      <c r="C51" s="790"/>
      <c r="D51" s="790"/>
      <c r="E51" s="790"/>
      <c r="F51" s="790"/>
      <c r="G51" s="790"/>
    </row>
    <row r="52" spans="2:7" ht="15.75" thickBot="1" x14ac:dyDescent="0.3">
      <c r="B52" s="782" t="s">
        <v>110</v>
      </c>
      <c r="C52" s="782"/>
    </row>
    <row r="53" spans="2:7" ht="101.25" customHeight="1" thickBot="1" x14ac:dyDescent="0.3">
      <c r="B53" s="783">
        <f>VLOOKUP(I8,'Obs. 2º Sem'!B9:F24,5,FALSE)</f>
        <v>0</v>
      </c>
      <c r="C53" s="784"/>
      <c r="D53" s="784"/>
      <c r="E53" s="784"/>
      <c r="F53" s="784"/>
      <c r="G53" s="785"/>
    </row>
    <row r="55" spans="2:7" ht="16.5" customHeight="1" thickBot="1" x14ac:dyDescent="0.3"/>
    <row r="56" spans="2:7" ht="16.5" customHeight="1" thickBot="1" x14ac:dyDescent="0.3">
      <c r="B56" s="791" t="s">
        <v>195</v>
      </c>
      <c r="C56" s="792"/>
      <c r="D56" s="792"/>
      <c r="E56" s="792"/>
      <c r="F56" s="792"/>
      <c r="G56" s="793"/>
    </row>
    <row r="57" spans="2:7" ht="16.5" customHeight="1" x14ac:dyDescent="0.25"/>
    <row r="58" spans="2:7" x14ac:dyDescent="0.25">
      <c r="E58" s="516"/>
    </row>
    <row r="59" spans="2:7" x14ac:dyDescent="0.25">
      <c r="E59" s="517" t="str">
        <f>CONCATENATE('Datos Curso'!C14," ",'Datos Curso'!D14," ",'Datos Curso'!E14)</f>
        <v>Cecilia Muñoz Oses</v>
      </c>
    </row>
    <row r="60" spans="2:7" x14ac:dyDescent="0.25">
      <c r="E60" s="517" t="s">
        <v>111</v>
      </c>
    </row>
    <row r="61" spans="2:7" x14ac:dyDescent="0.25">
      <c r="E61" s="517"/>
    </row>
    <row r="63" spans="2:7" x14ac:dyDescent="0.25">
      <c r="G63" s="518"/>
    </row>
    <row r="64" spans="2:7" x14ac:dyDescent="0.25">
      <c r="C64" s="518"/>
      <c r="D64" s="518"/>
      <c r="E64" s="786">
        <f>'Datos Curso'!C9</f>
        <v>42280</v>
      </c>
      <c r="F64" s="786"/>
      <c r="G64" s="786"/>
    </row>
  </sheetData>
  <sheetProtection password="C493" sheet="1" objects="1" scenarios="1"/>
  <protectedRanges>
    <protectedRange sqref="H12" name="Rango1"/>
  </protectedRanges>
  <mergeCells count="28">
    <mergeCell ref="B52:C52"/>
    <mergeCell ref="B53:G53"/>
    <mergeCell ref="E64:G64"/>
    <mergeCell ref="B38:B50"/>
    <mergeCell ref="C38:C39"/>
    <mergeCell ref="D38:D39"/>
    <mergeCell ref="C40:C41"/>
    <mergeCell ref="D40:D41"/>
    <mergeCell ref="C42:C50"/>
    <mergeCell ref="D42:D50"/>
    <mergeCell ref="B51:G51"/>
    <mergeCell ref="B56:G56"/>
    <mergeCell ref="B24:B36"/>
    <mergeCell ref="C24:C32"/>
    <mergeCell ref="D24:D30"/>
    <mergeCell ref="D31:D32"/>
    <mergeCell ref="C33:C36"/>
    <mergeCell ref="D33:D36"/>
    <mergeCell ref="E2:G2"/>
    <mergeCell ref="B4:G4"/>
    <mergeCell ref="B5:G5"/>
    <mergeCell ref="B12:B22"/>
    <mergeCell ref="C12:C22"/>
    <mergeCell ref="D12:D17"/>
    <mergeCell ref="D18:D20"/>
    <mergeCell ref="D21:D22"/>
    <mergeCell ref="B6:G6"/>
    <mergeCell ref="B8:G8"/>
  </mergeCells>
  <hyperlinks>
    <hyperlink ref="B3" r:id="rId1"/>
  </hyperlinks>
  <pageMargins left="0.51181102362204722" right="0.51181102362204722" top="0.35433070866141736" bottom="0.35433070866141736" header="0.31496062992125984" footer="0.31496062992125984"/>
  <pageSetup paperSize="9" scale="95" orientation="portrait" horizontalDpi="4294967294" verticalDpi="0" r:id="rId2"/>
  <headerFooter>
    <oddHeader>&amp;CVERSION DEMO</oddHeader>
    <oddFooter>&amp;CPágina &amp;P
VERSION DEMO</oddFoot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AB80"/>
  <sheetViews>
    <sheetView showGridLines="0" workbookViewId="0">
      <selection activeCell="S6" sqref="S6"/>
    </sheetView>
  </sheetViews>
  <sheetFormatPr baseColWidth="10" defaultRowHeight="15" x14ac:dyDescent="0.25"/>
  <cols>
    <col min="1" max="1" width="3" customWidth="1"/>
    <col min="2" max="2" width="5.28515625" customWidth="1"/>
    <col min="3" max="3" width="7.5703125" customWidth="1"/>
    <col min="4" max="4" width="9.85546875" customWidth="1"/>
    <col min="5" max="5" width="37.85546875" style="132" customWidth="1"/>
    <col min="6" max="6" width="4" customWidth="1"/>
    <col min="7" max="7" width="4.140625" customWidth="1"/>
    <col min="8" max="15" width="3.7109375" customWidth="1"/>
    <col min="16" max="19" width="5" customWidth="1"/>
    <col min="20" max="20" width="3.5703125" customWidth="1"/>
    <col min="21" max="24" width="5" customWidth="1"/>
  </cols>
  <sheetData>
    <row r="2" spans="2:24" x14ac:dyDescent="0.25">
      <c r="B2" s="1"/>
      <c r="C2" s="1"/>
      <c r="D2" s="1"/>
      <c r="E2" s="126"/>
      <c r="F2" s="794"/>
      <c r="G2" s="794"/>
      <c r="H2" s="794"/>
      <c r="I2" s="794"/>
      <c r="J2" s="794"/>
      <c r="K2" s="794"/>
      <c r="L2" s="1"/>
      <c r="M2" s="1"/>
      <c r="N2" s="1"/>
      <c r="O2" s="1"/>
      <c r="P2" s="1"/>
      <c r="Q2" s="1"/>
      <c r="R2" s="1"/>
      <c r="S2" s="1"/>
      <c r="U2" s="1"/>
      <c r="V2" s="1"/>
      <c r="W2" s="1"/>
      <c r="X2" s="1"/>
    </row>
    <row r="3" spans="2:24" x14ac:dyDescent="0.25">
      <c r="B3" s="1"/>
      <c r="C3" s="1"/>
      <c r="D3" s="1"/>
      <c r="E3" s="127" t="s">
        <v>0</v>
      </c>
      <c r="F3" s="1"/>
      <c r="G3" s="1"/>
      <c r="H3" s="1"/>
      <c r="I3" s="1"/>
      <c r="J3" s="1"/>
      <c r="K3" s="1"/>
      <c r="L3" s="1"/>
      <c r="M3" s="1"/>
      <c r="N3" s="1"/>
      <c r="O3" s="1"/>
      <c r="P3" s="1"/>
      <c r="Q3" s="1"/>
      <c r="R3" s="1"/>
      <c r="S3" s="1"/>
      <c r="U3" s="1"/>
      <c r="V3" s="1"/>
      <c r="W3" s="1"/>
      <c r="X3" s="1"/>
    </row>
    <row r="4" spans="2:24" x14ac:dyDescent="0.25">
      <c r="B4" s="1"/>
      <c r="C4" s="1"/>
      <c r="D4" s="1"/>
      <c r="E4" s="128" t="s">
        <v>1</v>
      </c>
      <c r="F4" s="1">
        <v>11</v>
      </c>
      <c r="G4" s="1"/>
      <c r="H4" s="1"/>
      <c r="I4" s="1"/>
      <c r="J4" s="1"/>
      <c r="K4" s="1"/>
      <c r="L4" s="1"/>
      <c r="M4" s="1"/>
      <c r="N4" s="1"/>
      <c r="O4" s="1"/>
      <c r="P4" s="1"/>
      <c r="Q4" s="1"/>
      <c r="R4" s="1"/>
      <c r="S4" s="1"/>
      <c r="U4" s="1"/>
      <c r="V4" s="1"/>
      <c r="W4" s="1"/>
      <c r="X4" s="1"/>
    </row>
    <row r="5" spans="2:24" x14ac:dyDescent="0.25">
      <c r="B5" s="1"/>
      <c r="C5" s="1"/>
      <c r="D5" s="1"/>
      <c r="E5" s="128" t="s">
        <v>2</v>
      </c>
      <c r="F5" s="1">
        <v>13</v>
      </c>
      <c r="G5" s="1"/>
      <c r="H5" s="1"/>
      <c r="I5" s="1"/>
      <c r="J5" s="1"/>
      <c r="K5" s="1"/>
      <c r="L5" s="1"/>
      <c r="M5" s="1"/>
      <c r="N5" s="1"/>
      <c r="O5" s="1"/>
      <c r="P5" s="1"/>
      <c r="Q5" s="1"/>
      <c r="R5" s="1"/>
      <c r="S5" s="1"/>
      <c r="U5" s="1"/>
      <c r="V5" s="1"/>
      <c r="W5" s="1"/>
      <c r="X5" s="1"/>
    </row>
    <row r="6" spans="2:24" x14ac:dyDescent="0.25">
      <c r="B6" s="1"/>
      <c r="C6" s="1"/>
      <c r="D6" s="1"/>
      <c r="E6" s="128" t="s">
        <v>3</v>
      </c>
      <c r="F6" s="1">
        <v>13</v>
      </c>
      <c r="G6" s="1"/>
      <c r="H6" s="1"/>
      <c r="I6" s="1"/>
      <c r="J6" s="1"/>
      <c r="K6" s="1"/>
      <c r="L6" s="1"/>
      <c r="M6" s="1"/>
      <c r="N6" s="1"/>
      <c r="O6" s="1"/>
      <c r="P6" s="1"/>
      <c r="Q6" s="1"/>
      <c r="R6" s="1"/>
      <c r="S6" s="1"/>
      <c r="U6" s="1"/>
      <c r="V6" s="1"/>
      <c r="W6" s="1"/>
      <c r="X6" s="1"/>
    </row>
    <row r="7" spans="2:24" x14ac:dyDescent="0.25">
      <c r="B7" s="1"/>
      <c r="C7" s="1"/>
      <c r="D7" s="1"/>
      <c r="E7" s="128" t="s">
        <v>4</v>
      </c>
      <c r="F7" s="1">
        <f>SUM(F4:F6)</f>
        <v>37</v>
      </c>
      <c r="G7" s="1"/>
      <c r="H7" s="1"/>
      <c r="I7" s="1"/>
      <c r="J7" s="1"/>
      <c r="K7" s="1"/>
      <c r="L7" s="1"/>
      <c r="M7" s="1"/>
      <c r="N7" s="1"/>
      <c r="O7" s="1"/>
      <c r="P7" s="1"/>
      <c r="Q7" s="1"/>
      <c r="R7" s="1"/>
      <c r="S7" s="1"/>
      <c r="U7" s="1"/>
      <c r="V7" s="1"/>
      <c r="W7" s="1"/>
      <c r="X7" s="1"/>
    </row>
    <row r="8" spans="2:24" ht="15.75" thickBot="1" x14ac:dyDescent="0.3">
      <c r="B8" s="1"/>
      <c r="C8" s="1"/>
      <c r="D8" s="1"/>
      <c r="E8" s="126"/>
      <c r="F8" s="1"/>
      <c r="G8" s="1"/>
      <c r="H8" s="1"/>
      <c r="I8" s="1"/>
      <c r="J8" s="1"/>
      <c r="K8" s="1"/>
      <c r="L8" s="1"/>
      <c r="M8" s="1"/>
      <c r="N8" s="1"/>
      <c r="O8" s="1"/>
      <c r="P8" s="1"/>
      <c r="Q8" s="1"/>
      <c r="R8" s="1"/>
      <c r="S8" s="1"/>
      <c r="U8" s="1"/>
      <c r="V8" s="1"/>
      <c r="W8" s="1"/>
      <c r="X8" s="1"/>
    </row>
    <row r="9" spans="2:24" ht="15.75" thickBot="1" x14ac:dyDescent="0.3">
      <c r="B9" s="795"/>
      <c r="C9" s="796"/>
      <c r="D9" s="796"/>
      <c r="E9" s="796"/>
      <c r="F9" s="62">
        <v>1</v>
      </c>
      <c r="G9" s="63">
        <v>2</v>
      </c>
      <c r="H9" s="63">
        <v>3</v>
      </c>
      <c r="I9" s="63">
        <v>4</v>
      </c>
      <c r="J9" s="63">
        <v>5</v>
      </c>
      <c r="K9" s="63">
        <v>6</v>
      </c>
      <c r="L9" s="63">
        <v>7</v>
      </c>
      <c r="M9" s="63">
        <v>8</v>
      </c>
      <c r="N9" s="63">
        <v>9</v>
      </c>
      <c r="O9" s="64">
        <v>10</v>
      </c>
      <c r="P9" s="1"/>
      <c r="Q9" s="1"/>
      <c r="R9" s="1"/>
      <c r="S9" s="1"/>
      <c r="U9" s="1"/>
      <c r="V9" s="1"/>
      <c r="W9" s="1"/>
      <c r="X9" s="1"/>
    </row>
    <row r="10" spans="2:24" ht="15.75" thickBot="1" x14ac:dyDescent="0.3">
      <c r="B10" s="2"/>
      <c r="C10" s="3"/>
      <c r="D10" s="3"/>
      <c r="E10" s="129"/>
      <c r="F10" s="61"/>
      <c r="G10" s="4"/>
      <c r="H10" s="4"/>
      <c r="I10" s="4"/>
      <c r="J10" s="4"/>
      <c r="K10" s="4"/>
      <c r="L10" s="4"/>
      <c r="M10" s="4"/>
      <c r="N10" s="4"/>
      <c r="O10" s="60"/>
      <c r="P10" s="1"/>
      <c r="Q10" s="1"/>
      <c r="R10" s="1"/>
      <c r="S10" s="1"/>
      <c r="U10" s="1"/>
      <c r="V10" s="1"/>
      <c r="W10" s="1"/>
      <c r="X10" s="1"/>
    </row>
    <row r="11" spans="2:24" ht="15.75" x14ac:dyDescent="0.25">
      <c r="B11" s="5" t="s">
        <v>5</v>
      </c>
      <c r="C11" s="6"/>
      <c r="D11" s="7"/>
      <c r="E11" s="128" t="s">
        <v>105</v>
      </c>
      <c r="F11" s="797"/>
      <c r="G11" s="798"/>
      <c r="H11" s="798"/>
      <c r="I11" s="798"/>
      <c r="J11" s="798"/>
      <c r="K11" s="798"/>
      <c r="L11" s="798"/>
      <c r="M11" s="798"/>
      <c r="N11" s="798"/>
      <c r="O11" s="808"/>
      <c r="P11" s="809" t="s">
        <v>6</v>
      </c>
      <c r="Q11" s="799" t="s">
        <v>7</v>
      </c>
      <c r="R11" s="802" t="s">
        <v>8</v>
      </c>
      <c r="S11" s="805" t="s">
        <v>9</v>
      </c>
      <c r="U11" s="814" t="s">
        <v>10</v>
      </c>
      <c r="V11" s="799" t="s">
        <v>11</v>
      </c>
      <c r="W11" s="802" t="s">
        <v>12</v>
      </c>
      <c r="X11" s="805" t="s">
        <v>13</v>
      </c>
    </row>
    <row r="12" spans="2:24" ht="15.75" x14ac:dyDescent="0.25">
      <c r="B12" s="5" t="s">
        <v>14</v>
      </c>
      <c r="C12" s="7"/>
      <c r="D12" s="7"/>
      <c r="E12" s="130" t="s">
        <v>103</v>
      </c>
      <c r="F12" s="797"/>
      <c r="G12" s="798"/>
      <c r="H12" s="798"/>
      <c r="I12" s="798"/>
      <c r="J12" s="798"/>
      <c r="K12" s="798"/>
      <c r="L12" s="798"/>
      <c r="M12" s="798"/>
      <c r="N12" s="798"/>
      <c r="O12" s="808"/>
      <c r="P12" s="810"/>
      <c r="Q12" s="800"/>
      <c r="R12" s="803"/>
      <c r="S12" s="806"/>
      <c r="U12" s="815"/>
      <c r="V12" s="800"/>
      <c r="W12" s="803"/>
      <c r="X12" s="806"/>
    </row>
    <row r="13" spans="2:24" ht="15.75" x14ac:dyDescent="0.25">
      <c r="B13" s="5" t="s">
        <v>15</v>
      </c>
      <c r="C13" s="7"/>
      <c r="D13" s="8"/>
      <c r="E13" s="131"/>
      <c r="F13" s="797"/>
      <c r="G13" s="798"/>
      <c r="H13" s="798"/>
      <c r="I13" s="798"/>
      <c r="J13" s="798"/>
      <c r="K13" s="798"/>
      <c r="L13" s="798"/>
      <c r="M13" s="798"/>
      <c r="N13" s="798"/>
      <c r="O13" s="808"/>
      <c r="P13" s="810"/>
      <c r="Q13" s="800"/>
      <c r="R13" s="803"/>
      <c r="S13" s="806"/>
      <c r="U13" s="815"/>
      <c r="V13" s="800"/>
      <c r="W13" s="803"/>
      <c r="X13" s="806"/>
    </row>
    <row r="14" spans="2:24" ht="15.75" x14ac:dyDescent="0.25">
      <c r="B14" s="5" t="s">
        <v>16</v>
      </c>
      <c r="C14" s="7"/>
      <c r="D14" s="7"/>
      <c r="E14" s="131"/>
      <c r="F14" s="797"/>
      <c r="G14" s="798"/>
      <c r="H14" s="798"/>
      <c r="I14" s="798"/>
      <c r="J14" s="798"/>
      <c r="K14" s="798"/>
      <c r="L14" s="798"/>
      <c r="M14" s="798"/>
      <c r="N14" s="798"/>
      <c r="O14" s="808"/>
      <c r="P14" s="810"/>
      <c r="Q14" s="800"/>
      <c r="R14" s="803"/>
      <c r="S14" s="806"/>
      <c r="U14" s="815"/>
      <c r="V14" s="800"/>
      <c r="W14" s="803"/>
      <c r="X14" s="806"/>
    </row>
    <row r="15" spans="2:24" x14ac:dyDescent="0.25">
      <c r="B15" s="1"/>
      <c r="C15" s="9"/>
      <c r="D15" s="9"/>
      <c r="F15" s="797"/>
      <c r="G15" s="798"/>
      <c r="H15" s="798"/>
      <c r="I15" s="798"/>
      <c r="J15" s="798"/>
      <c r="K15" s="798"/>
      <c r="L15" s="798"/>
      <c r="M15" s="798"/>
      <c r="N15" s="798"/>
      <c r="O15" s="808"/>
      <c r="P15" s="810"/>
      <c r="Q15" s="800"/>
      <c r="R15" s="803"/>
      <c r="S15" s="806"/>
      <c r="U15" s="815"/>
      <c r="V15" s="800"/>
      <c r="W15" s="803"/>
      <c r="X15" s="806"/>
    </row>
    <row r="16" spans="2:24" ht="15.75" thickBot="1" x14ac:dyDescent="0.3">
      <c r="B16" s="47"/>
      <c r="C16" s="9"/>
      <c r="D16" s="9"/>
      <c r="E16" s="130"/>
      <c r="F16" s="819"/>
      <c r="G16" s="812"/>
      <c r="H16" s="812"/>
      <c r="I16" s="812"/>
      <c r="J16" s="812"/>
      <c r="K16" s="812"/>
      <c r="L16" s="812"/>
      <c r="M16" s="812"/>
      <c r="N16" s="812"/>
      <c r="O16" s="813"/>
      <c r="P16" s="811"/>
      <c r="Q16" s="801"/>
      <c r="R16" s="804"/>
      <c r="S16" s="807"/>
      <c r="U16" s="816"/>
      <c r="V16" s="801"/>
      <c r="W16" s="804"/>
      <c r="X16" s="807"/>
    </row>
    <row r="17" spans="2:26" s="147" customFormat="1" ht="15.75" thickBot="1" x14ac:dyDescent="0.3">
      <c r="B17" s="115" t="s">
        <v>17</v>
      </c>
      <c r="C17" s="113" t="s">
        <v>18</v>
      </c>
      <c r="D17" s="114" t="s">
        <v>19</v>
      </c>
      <c r="E17" s="142" t="s">
        <v>20</v>
      </c>
      <c r="F17" s="143"/>
      <c r="G17" s="144"/>
      <c r="H17" s="144"/>
      <c r="I17" s="144"/>
      <c r="J17" s="144"/>
      <c r="K17" s="144"/>
      <c r="L17" s="144"/>
      <c r="M17" s="144"/>
      <c r="N17" s="144"/>
      <c r="O17" s="144"/>
      <c r="P17" s="145"/>
      <c r="Q17" s="145"/>
      <c r="R17" s="145"/>
      <c r="S17" s="146"/>
      <c r="U17" s="145"/>
      <c r="V17" s="145"/>
      <c r="W17" s="145"/>
      <c r="X17" s="146"/>
    </row>
    <row r="18" spans="2:26" ht="15.75" thickBot="1" x14ac:dyDescent="0.3">
      <c r="B18" s="820" t="s">
        <v>21</v>
      </c>
      <c r="C18" s="820" t="s">
        <v>22</v>
      </c>
      <c r="D18" s="822" t="s">
        <v>23</v>
      </c>
      <c r="E18" s="124" t="s">
        <v>44</v>
      </c>
      <c r="F18" s="51"/>
      <c r="G18" s="52"/>
      <c r="H18" s="52"/>
      <c r="I18" s="52"/>
      <c r="J18" s="52"/>
      <c r="K18" s="52"/>
      <c r="L18" s="52"/>
      <c r="M18" s="52"/>
      <c r="N18" s="52"/>
      <c r="O18" s="53"/>
      <c r="P18" s="50"/>
      <c r="Q18" s="11"/>
      <c r="R18" s="12"/>
      <c r="S18" s="21"/>
      <c r="U18" s="10"/>
      <c r="V18" s="11"/>
      <c r="W18" s="12"/>
      <c r="X18" s="13"/>
    </row>
    <row r="19" spans="2:26" ht="15.75" thickBot="1" x14ac:dyDescent="0.3">
      <c r="B19" s="821"/>
      <c r="C19" s="821"/>
      <c r="D19" s="823"/>
      <c r="E19" s="124" t="s">
        <v>45</v>
      </c>
      <c r="F19" s="65"/>
      <c r="G19" s="20"/>
      <c r="H19" s="20"/>
      <c r="I19" s="20"/>
      <c r="J19" s="20"/>
      <c r="K19" s="20"/>
      <c r="L19" s="20"/>
      <c r="M19" s="20"/>
      <c r="N19" s="20"/>
      <c r="O19" s="66"/>
      <c r="P19" s="49"/>
      <c r="Q19" s="15"/>
      <c r="R19" s="16"/>
      <c r="S19" s="13"/>
      <c r="U19" s="14"/>
      <c r="V19" s="15"/>
      <c r="W19" s="16"/>
      <c r="X19" s="13"/>
      <c r="Z19" s="18"/>
    </row>
    <row r="20" spans="2:26" ht="26.25" thickBot="1" x14ac:dyDescent="0.3">
      <c r="B20" s="821"/>
      <c r="C20" s="821"/>
      <c r="D20" s="823"/>
      <c r="E20" s="124" t="s">
        <v>50</v>
      </c>
      <c r="F20" s="54"/>
      <c r="G20" s="17"/>
      <c r="H20" s="17"/>
      <c r="I20" s="17"/>
      <c r="J20" s="17"/>
      <c r="K20" s="17"/>
      <c r="L20" s="17"/>
      <c r="M20" s="17"/>
      <c r="N20" s="17"/>
      <c r="O20" s="55"/>
      <c r="P20" s="49"/>
      <c r="Q20" s="15"/>
      <c r="R20" s="16"/>
      <c r="S20" s="13"/>
      <c r="U20" s="14"/>
      <c r="V20" s="15"/>
      <c r="W20" s="16"/>
      <c r="X20" s="13"/>
    </row>
    <row r="21" spans="2:26" ht="15.75" thickBot="1" x14ac:dyDescent="0.3">
      <c r="B21" s="821"/>
      <c r="C21" s="821"/>
      <c r="D21" s="823"/>
      <c r="E21" s="124" t="s">
        <v>46</v>
      </c>
      <c r="F21" s="67"/>
      <c r="G21" s="68"/>
      <c r="H21" s="68"/>
      <c r="I21" s="68"/>
      <c r="J21" s="68"/>
      <c r="K21" s="68"/>
      <c r="L21" s="68"/>
      <c r="M21" s="68"/>
      <c r="N21" s="68"/>
      <c r="O21" s="69"/>
      <c r="P21" s="70"/>
      <c r="Q21" s="71"/>
      <c r="R21" s="72"/>
      <c r="S21" s="73"/>
      <c r="U21" s="14"/>
      <c r="V21" s="15"/>
      <c r="W21" s="16"/>
      <c r="X21" s="13"/>
    </row>
    <row r="22" spans="2:26" ht="27" thickTop="1" thickBot="1" x14ac:dyDescent="0.3">
      <c r="B22" s="821"/>
      <c r="C22" s="821"/>
      <c r="D22" s="823"/>
      <c r="E22" s="124" t="s">
        <v>47</v>
      </c>
      <c r="F22" s="54"/>
      <c r="G22" s="17"/>
      <c r="H22" s="17"/>
      <c r="I22" s="17"/>
      <c r="J22" s="17"/>
      <c r="K22" s="17"/>
      <c r="L22" s="17"/>
      <c r="M22" s="17"/>
      <c r="N22" s="17"/>
      <c r="O22" s="55"/>
      <c r="P22" s="49"/>
      <c r="Q22" s="15"/>
      <c r="R22" s="16"/>
      <c r="S22" s="13"/>
      <c r="U22" s="14"/>
      <c r="V22" s="15"/>
      <c r="W22" s="16"/>
      <c r="X22" s="13"/>
    </row>
    <row r="23" spans="2:26" ht="15.75" thickBot="1" x14ac:dyDescent="0.3">
      <c r="B23" s="821"/>
      <c r="C23" s="821"/>
      <c r="D23" s="823"/>
      <c r="E23" s="124" t="s">
        <v>48</v>
      </c>
      <c r="F23" s="65"/>
      <c r="G23" s="20"/>
      <c r="H23" s="20"/>
      <c r="I23" s="20"/>
      <c r="J23" s="20"/>
      <c r="K23" s="20"/>
      <c r="L23" s="20"/>
      <c r="M23" s="20"/>
      <c r="N23" s="20"/>
      <c r="O23" s="66"/>
      <c r="P23" s="49"/>
      <c r="Q23" s="15"/>
      <c r="R23" s="16"/>
      <c r="S23" s="13"/>
      <c r="U23" s="14"/>
      <c r="V23" s="15"/>
      <c r="W23" s="16"/>
      <c r="X23" s="13"/>
    </row>
    <row r="24" spans="2:26" ht="15.75" thickBot="1" x14ac:dyDescent="0.3">
      <c r="B24" s="821"/>
      <c r="C24" s="821"/>
      <c r="D24" s="824" t="s">
        <v>54</v>
      </c>
      <c r="E24" s="124" t="s">
        <v>52</v>
      </c>
      <c r="F24" s="54"/>
      <c r="G24" s="17"/>
      <c r="H24" s="17"/>
      <c r="I24" s="17"/>
      <c r="J24" s="17"/>
      <c r="K24" s="17"/>
      <c r="L24" s="17"/>
      <c r="M24" s="17"/>
      <c r="N24" s="17"/>
      <c r="O24" s="55"/>
      <c r="P24" s="49"/>
      <c r="Q24" s="15"/>
      <c r="R24" s="16"/>
      <c r="S24" s="13"/>
      <c r="U24" s="14"/>
      <c r="V24" s="15"/>
      <c r="W24" s="16"/>
      <c r="X24" s="13"/>
    </row>
    <row r="25" spans="2:26" ht="26.25" thickBot="1" x14ac:dyDescent="0.3">
      <c r="B25" s="821"/>
      <c r="C25" s="821"/>
      <c r="D25" s="825"/>
      <c r="E25" s="124" t="s">
        <v>55</v>
      </c>
      <c r="F25" s="106"/>
      <c r="G25" s="107"/>
      <c r="H25" s="107"/>
      <c r="I25" s="107"/>
      <c r="J25" s="107"/>
      <c r="K25" s="107"/>
      <c r="L25" s="107"/>
      <c r="M25" s="107"/>
      <c r="N25" s="107"/>
      <c r="O25" s="108"/>
      <c r="P25" s="109"/>
      <c r="Q25" s="110"/>
      <c r="R25" s="111"/>
      <c r="S25" s="112"/>
      <c r="U25" s="14"/>
      <c r="V25" s="15"/>
      <c r="W25" s="16"/>
      <c r="X25" s="13"/>
    </row>
    <row r="26" spans="2:26" ht="26.25" thickBot="1" x14ac:dyDescent="0.3">
      <c r="B26" s="821"/>
      <c r="C26" s="821"/>
      <c r="D26" s="826"/>
      <c r="E26" s="124" t="s">
        <v>56</v>
      </c>
      <c r="F26" s="57"/>
      <c r="G26" s="58"/>
      <c r="H26" s="58"/>
      <c r="I26" s="58"/>
      <c r="J26" s="58"/>
      <c r="K26" s="58"/>
      <c r="L26" s="58"/>
      <c r="M26" s="58"/>
      <c r="N26" s="58"/>
      <c r="O26" s="59"/>
      <c r="P26" s="74"/>
      <c r="Q26" s="22"/>
      <c r="R26" s="23"/>
      <c r="S26" s="24"/>
      <c r="U26" s="14"/>
      <c r="V26" s="15"/>
      <c r="W26" s="16"/>
      <c r="X26" s="13"/>
    </row>
    <row r="27" spans="2:26" x14ac:dyDescent="0.25">
      <c r="B27" s="821"/>
      <c r="C27" s="821"/>
      <c r="D27" s="827" t="s">
        <v>61</v>
      </c>
      <c r="E27" s="817" t="s">
        <v>57</v>
      </c>
      <c r="F27" s="56"/>
      <c r="G27" s="19"/>
      <c r="H27" s="19"/>
      <c r="I27" s="19"/>
      <c r="J27" s="17"/>
      <c r="K27" s="17"/>
      <c r="L27" s="17"/>
      <c r="M27" s="17"/>
      <c r="N27" s="17"/>
      <c r="O27" s="55"/>
      <c r="P27" s="49"/>
      <c r="Q27" s="15"/>
      <c r="R27" s="16"/>
      <c r="S27" s="13"/>
      <c r="U27" s="14"/>
      <c r="V27" s="15"/>
      <c r="W27" s="16"/>
      <c r="X27" s="13"/>
    </row>
    <row r="28" spans="2:26" ht="15.75" thickBot="1" x14ac:dyDescent="0.3">
      <c r="B28" s="821"/>
      <c r="C28" s="821"/>
      <c r="D28" s="823"/>
      <c r="E28" s="818"/>
      <c r="F28" s="56"/>
      <c r="G28" s="19"/>
      <c r="H28" s="19"/>
      <c r="I28" s="19"/>
      <c r="J28" s="17"/>
      <c r="K28" s="17"/>
      <c r="L28" s="17"/>
      <c r="M28" s="17"/>
      <c r="N28" s="17"/>
      <c r="O28" s="55"/>
      <c r="P28" s="49"/>
      <c r="Q28" s="15"/>
      <c r="R28" s="16"/>
      <c r="S28" s="13"/>
      <c r="U28" s="14"/>
      <c r="V28" s="15"/>
      <c r="W28" s="16"/>
      <c r="X28" s="13"/>
    </row>
    <row r="29" spans="2:26" ht="26.25" thickBot="1" x14ac:dyDescent="0.3">
      <c r="B29" s="821"/>
      <c r="C29" s="821"/>
      <c r="D29" s="823"/>
      <c r="E29" s="125" t="s">
        <v>59</v>
      </c>
      <c r="F29" s="56"/>
      <c r="G29" s="19"/>
      <c r="H29" s="19"/>
      <c r="I29" s="19"/>
      <c r="J29" s="17"/>
      <c r="K29" s="17"/>
      <c r="L29" s="17"/>
      <c r="M29" s="17"/>
      <c r="N29" s="17"/>
      <c r="O29" s="55"/>
      <c r="P29" s="49"/>
      <c r="Q29" s="15"/>
      <c r="R29" s="16"/>
      <c r="S29" s="13"/>
      <c r="U29" s="14"/>
      <c r="V29" s="15"/>
      <c r="W29" s="16"/>
      <c r="X29" s="13"/>
    </row>
    <row r="30" spans="2:26" ht="25.5" x14ac:dyDescent="0.25">
      <c r="B30" s="828" t="s">
        <v>24</v>
      </c>
      <c r="C30" s="820" t="s">
        <v>25</v>
      </c>
      <c r="D30" s="830" t="s">
        <v>26</v>
      </c>
      <c r="E30" s="133" t="s">
        <v>62</v>
      </c>
      <c r="F30" s="116"/>
      <c r="G30" s="52"/>
      <c r="H30" s="52"/>
      <c r="I30" s="52"/>
      <c r="J30" s="52"/>
      <c r="K30" s="52"/>
      <c r="L30" s="52"/>
      <c r="M30" s="52"/>
      <c r="N30" s="52"/>
      <c r="O30" s="53"/>
      <c r="P30" s="50"/>
      <c r="Q30" s="11"/>
      <c r="R30" s="12"/>
      <c r="S30" s="21"/>
      <c r="U30" s="10"/>
      <c r="V30" s="11"/>
      <c r="W30" s="12"/>
      <c r="X30" s="21"/>
    </row>
    <row r="31" spans="2:26" ht="25.5" x14ac:dyDescent="0.25">
      <c r="B31" s="829"/>
      <c r="C31" s="821"/>
      <c r="D31" s="831"/>
      <c r="E31" s="134" t="s">
        <v>63</v>
      </c>
      <c r="F31" s="117"/>
      <c r="G31" s="17"/>
      <c r="H31" s="17"/>
      <c r="I31" s="17"/>
      <c r="J31" s="17"/>
      <c r="K31" s="17"/>
      <c r="L31" s="17"/>
      <c r="M31" s="17"/>
      <c r="N31" s="17"/>
      <c r="O31" s="55"/>
      <c r="P31" s="49"/>
      <c r="Q31" s="15"/>
      <c r="R31" s="16"/>
      <c r="S31" s="13"/>
      <c r="U31" s="14"/>
      <c r="V31" s="15"/>
      <c r="W31" s="16"/>
      <c r="X31" s="13"/>
    </row>
    <row r="32" spans="2:26" x14ac:dyDescent="0.25">
      <c r="B32" s="829"/>
      <c r="C32" s="821"/>
      <c r="D32" s="831"/>
      <c r="E32" s="135" t="s">
        <v>67</v>
      </c>
      <c r="F32" s="118"/>
      <c r="G32" s="107"/>
      <c r="H32" s="107"/>
      <c r="I32" s="107"/>
      <c r="J32" s="107"/>
      <c r="K32" s="107"/>
      <c r="L32" s="107"/>
      <c r="M32" s="107"/>
      <c r="N32" s="107"/>
      <c r="O32" s="108"/>
      <c r="P32" s="109"/>
      <c r="Q32" s="110"/>
      <c r="R32" s="111"/>
      <c r="S32" s="112"/>
      <c r="U32" s="14"/>
      <c r="V32" s="15"/>
      <c r="W32" s="16"/>
      <c r="X32" s="13"/>
    </row>
    <row r="33" spans="2:24" x14ac:dyDescent="0.25">
      <c r="B33" s="829"/>
      <c r="C33" s="821"/>
      <c r="D33" s="831"/>
      <c r="E33" s="135" t="s">
        <v>68</v>
      </c>
      <c r="F33" s="118"/>
      <c r="G33" s="107"/>
      <c r="H33" s="107"/>
      <c r="I33" s="107"/>
      <c r="J33" s="107"/>
      <c r="K33" s="107"/>
      <c r="L33" s="107"/>
      <c r="M33" s="107"/>
      <c r="N33" s="107"/>
      <c r="O33" s="108"/>
      <c r="P33" s="109"/>
      <c r="Q33" s="110"/>
      <c r="R33" s="111"/>
      <c r="S33" s="112"/>
      <c r="U33" s="14"/>
      <c r="V33" s="15"/>
      <c r="W33" s="16"/>
      <c r="X33" s="13"/>
    </row>
    <row r="34" spans="2:24" ht="25.5" x14ac:dyDescent="0.25">
      <c r="B34" s="829"/>
      <c r="C34" s="821"/>
      <c r="D34" s="831"/>
      <c r="E34" s="134" t="s">
        <v>69</v>
      </c>
      <c r="F34" s="118"/>
      <c r="G34" s="107"/>
      <c r="H34" s="107"/>
      <c r="I34" s="107"/>
      <c r="J34" s="107"/>
      <c r="K34" s="107"/>
      <c r="L34" s="107"/>
      <c r="M34" s="107"/>
      <c r="N34" s="107"/>
      <c r="O34" s="108"/>
      <c r="P34" s="109"/>
      <c r="Q34" s="110"/>
      <c r="R34" s="111"/>
      <c r="S34" s="112"/>
      <c r="U34" s="14"/>
      <c r="V34" s="15"/>
      <c r="W34" s="16"/>
      <c r="X34" s="13"/>
    </row>
    <row r="35" spans="2:24" ht="25.5" x14ac:dyDescent="0.25">
      <c r="B35" s="829"/>
      <c r="C35" s="821"/>
      <c r="D35" s="831"/>
      <c r="E35" s="134" t="s">
        <v>70</v>
      </c>
      <c r="F35" s="118"/>
      <c r="G35" s="107"/>
      <c r="H35" s="107"/>
      <c r="I35" s="107"/>
      <c r="J35" s="107"/>
      <c r="K35" s="107"/>
      <c r="L35" s="107"/>
      <c r="M35" s="107"/>
      <c r="N35" s="107"/>
      <c r="O35" s="108"/>
      <c r="P35" s="109"/>
      <c r="Q35" s="110"/>
      <c r="R35" s="111"/>
      <c r="S35" s="112"/>
      <c r="U35" s="14"/>
      <c r="V35" s="15"/>
      <c r="W35" s="16"/>
      <c r="X35" s="13"/>
    </row>
    <row r="36" spans="2:24" ht="15.75" thickBot="1" x14ac:dyDescent="0.3">
      <c r="B36" s="829"/>
      <c r="C36" s="821"/>
      <c r="D36" s="832"/>
      <c r="E36" s="136" t="s">
        <v>71</v>
      </c>
      <c r="F36" s="119"/>
      <c r="G36" s="58"/>
      <c r="H36" s="58"/>
      <c r="I36" s="58"/>
      <c r="J36" s="58"/>
      <c r="K36" s="58"/>
      <c r="L36" s="58"/>
      <c r="M36" s="58"/>
      <c r="N36" s="58"/>
      <c r="O36" s="59"/>
      <c r="P36" s="74"/>
      <c r="Q36" s="22"/>
      <c r="R36" s="23"/>
      <c r="S36" s="24"/>
      <c r="U36" s="14"/>
      <c r="V36" s="15"/>
      <c r="W36" s="16"/>
      <c r="X36" s="13"/>
    </row>
    <row r="37" spans="2:24" x14ac:dyDescent="0.25">
      <c r="B37" s="829"/>
      <c r="C37" s="821"/>
      <c r="D37" s="833" t="s">
        <v>27</v>
      </c>
      <c r="E37" s="133" t="s">
        <v>42</v>
      </c>
      <c r="F37" s="116"/>
      <c r="G37" s="52"/>
      <c r="H37" s="52"/>
      <c r="I37" s="52"/>
      <c r="J37" s="52"/>
      <c r="K37" s="52"/>
      <c r="L37" s="52"/>
      <c r="M37" s="52"/>
      <c r="N37" s="52"/>
      <c r="O37" s="53"/>
      <c r="P37" s="50"/>
      <c r="Q37" s="11"/>
      <c r="R37" s="12"/>
      <c r="S37" s="21"/>
      <c r="U37" s="14"/>
      <c r="V37" s="15"/>
      <c r="W37" s="16"/>
      <c r="X37" s="13"/>
    </row>
    <row r="38" spans="2:24" ht="26.25" thickBot="1" x14ac:dyDescent="0.3">
      <c r="B38" s="829"/>
      <c r="C38" s="821"/>
      <c r="D38" s="833"/>
      <c r="E38" s="134" t="s">
        <v>73</v>
      </c>
      <c r="F38" s="117"/>
      <c r="G38" s="17"/>
      <c r="H38" s="17"/>
      <c r="I38" s="17"/>
      <c r="J38" s="17"/>
      <c r="K38" s="17"/>
      <c r="L38" s="17"/>
      <c r="M38" s="17"/>
      <c r="N38" s="17"/>
      <c r="O38" s="55"/>
      <c r="P38" s="49"/>
      <c r="Q38" s="15"/>
      <c r="R38" s="16"/>
      <c r="S38" s="13"/>
      <c r="U38" s="14"/>
      <c r="V38" s="15"/>
      <c r="W38" s="16"/>
      <c r="X38" s="13"/>
    </row>
    <row r="39" spans="2:24" ht="25.5" x14ac:dyDescent="0.25">
      <c r="B39" s="829"/>
      <c r="C39" s="823" t="s">
        <v>28</v>
      </c>
      <c r="D39" s="834" t="s">
        <v>81</v>
      </c>
      <c r="E39" s="134" t="s">
        <v>77</v>
      </c>
      <c r="F39" s="116"/>
      <c r="G39" s="52"/>
      <c r="H39" s="52"/>
      <c r="I39" s="52"/>
      <c r="J39" s="52"/>
      <c r="K39" s="52"/>
      <c r="L39" s="52"/>
      <c r="M39" s="52"/>
      <c r="N39" s="52"/>
      <c r="O39" s="53"/>
      <c r="P39" s="10"/>
      <c r="Q39" s="11"/>
      <c r="R39" s="12"/>
      <c r="S39" s="21"/>
      <c r="U39" s="14"/>
      <c r="V39" s="15"/>
      <c r="W39" s="16"/>
      <c r="X39" s="13"/>
    </row>
    <row r="40" spans="2:24" ht="38.25" x14ac:dyDescent="0.25">
      <c r="B40" s="829"/>
      <c r="C40" s="823"/>
      <c r="D40" s="835"/>
      <c r="E40" s="134" t="s">
        <v>79</v>
      </c>
      <c r="F40" s="121"/>
      <c r="G40" s="20"/>
      <c r="H40" s="20"/>
      <c r="I40" s="20"/>
      <c r="J40" s="20"/>
      <c r="K40" s="20"/>
      <c r="L40" s="20"/>
      <c r="M40" s="20"/>
      <c r="N40" s="20"/>
      <c r="O40" s="66"/>
      <c r="P40" s="14"/>
      <c r="Q40" s="15"/>
      <c r="R40" s="16"/>
      <c r="S40" s="13"/>
      <c r="U40" s="14"/>
      <c r="V40" s="15"/>
      <c r="W40" s="16"/>
      <c r="X40" s="13"/>
    </row>
    <row r="41" spans="2:24" x14ac:dyDescent="0.25">
      <c r="B41" s="829"/>
      <c r="C41" s="823"/>
      <c r="D41" s="835"/>
      <c r="E41" s="134" t="s">
        <v>80</v>
      </c>
      <c r="F41" s="122"/>
      <c r="G41" s="19"/>
      <c r="H41" s="19"/>
      <c r="I41" s="19"/>
      <c r="J41" s="17"/>
      <c r="K41" s="17"/>
      <c r="L41" s="17"/>
      <c r="M41" s="17"/>
      <c r="N41" s="17"/>
      <c r="O41" s="55"/>
      <c r="P41" s="14"/>
      <c r="Q41" s="15"/>
      <c r="R41" s="16"/>
      <c r="S41" s="13"/>
      <c r="U41" s="14"/>
      <c r="V41" s="15"/>
      <c r="W41" s="16"/>
      <c r="X41" s="13"/>
    </row>
    <row r="42" spans="2:24" ht="26.25" thickBot="1" x14ac:dyDescent="0.3">
      <c r="B42" s="829"/>
      <c r="C42" s="823"/>
      <c r="D42" s="835"/>
      <c r="E42" s="134" t="s">
        <v>82</v>
      </c>
      <c r="F42" s="123"/>
      <c r="G42" s="48"/>
      <c r="H42" s="48"/>
      <c r="I42" s="48"/>
      <c r="J42" s="68"/>
      <c r="K42" s="68"/>
      <c r="L42" s="68"/>
      <c r="M42" s="68"/>
      <c r="N42" s="68"/>
      <c r="O42" s="69"/>
      <c r="P42" s="76"/>
      <c r="Q42" s="71"/>
      <c r="R42" s="72"/>
      <c r="S42" s="73"/>
      <c r="U42" s="14"/>
      <c r="V42" s="15"/>
      <c r="W42" s="16"/>
      <c r="X42" s="13"/>
    </row>
    <row r="43" spans="2:24" ht="26.25" thickTop="1" x14ac:dyDescent="0.25">
      <c r="B43" s="828" t="s">
        <v>29</v>
      </c>
      <c r="C43" s="827" t="s">
        <v>30</v>
      </c>
      <c r="D43" s="834" t="s">
        <v>31</v>
      </c>
      <c r="E43" s="133" t="s">
        <v>84</v>
      </c>
      <c r="F43" s="116"/>
      <c r="G43" s="52"/>
      <c r="H43" s="52"/>
      <c r="I43" s="52"/>
      <c r="J43" s="52"/>
      <c r="K43" s="52"/>
      <c r="L43" s="52"/>
      <c r="M43" s="52"/>
      <c r="N43" s="52"/>
      <c r="O43" s="53"/>
      <c r="P43" s="10"/>
      <c r="Q43" s="11"/>
      <c r="R43" s="77"/>
      <c r="S43" s="21"/>
      <c r="U43" s="25"/>
      <c r="V43" s="26"/>
      <c r="W43" s="27"/>
      <c r="X43" s="28"/>
    </row>
    <row r="44" spans="2:24" ht="26.25" thickBot="1" x14ac:dyDescent="0.3">
      <c r="B44" s="829"/>
      <c r="C44" s="837"/>
      <c r="D44" s="835"/>
      <c r="E44" s="134" t="s">
        <v>87</v>
      </c>
      <c r="F44" s="121"/>
      <c r="G44" s="20"/>
      <c r="H44" s="20"/>
      <c r="I44" s="20"/>
      <c r="J44" s="20"/>
      <c r="K44" s="20"/>
      <c r="L44" s="20"/>
      <c r="M44" s="20"/>
      <c r="N44" s="20"/>
      <c r="O44" s="66"/>
      <c r="P44" s="14"/>
      <c r="Q44" s="15"/>
      <c r="R44" s="16"/>
      <c r="S44" s="13"/>
      <c r="U44" s="14"/>
      <c r="V44" s="15"/>
      <c r="W44" s="16"/>
      <c r="X44" s="13"/>
    </row>
    <row r="45" spans="2:24" ht="38.25" x14ac:dyDescent="0.25">
      <c r="B45" s="829"/>
      <c r="C45" s="827" t="s">
        <v>32</v>
      </c>
      <c r="D45" s="834" t="s">
        <v>33</v>
      </c>
      <c r="E45" s="134" t="s">
        <v>90</v>
      </c>
      <c r="F45" s="116"/>
      <c r="G45" s="52"/>
      <c r="H45" s="52"/>
      <c r="I45" s="52"/>
      <c r="J45" s="52"/>
      <c r="K45" s="52"/>
      <c r="L45" s="52"/>
      <c r="M45" s="52"/>
      <c r="N45" s="52"/>
      <c r="O45" s="53"/>
      <c r="P45" s="50"/>
      <c r="Q45" s="11"/>
      <c r="R45" s="12"/>
      <c r="S45" s="21"/>
      <c r="U45" s="14"/>
      <c r="V45" s="15"/>
      <c r="W45" s="16"/>
      <c r="X45" s="13"/>
    </row>
    <row r="46" spans="2:24" ht="26.25" thickBot="1" x14ac:dyDescent="0.3">
      <c r="B46" s="829"/>
      <c r="C46" s="837"/>
      <c r="D46" s="835"/>
      <c r="E46" s="136" t="s">
        <v>92</v>
      </c>
      <c r="F46" s="121"/>
      <c r="G46" s="20"/>
      <c r="H46" s="20"/>
      <c r="I46" s="20"/>
      <c r="J46" s="20"/>
      <c r="K46" s="20"/>
      <c r="L46" s="20"/>
      <c r="M46" s="20"/>
      <c r="N46" s="20"/>
      <c r="O46" s="66"/>
      <c r="P46" s="49"/>
      <c r="Q46" s="15"/>
      <c r="R46" s="16"/>
      <c r="S46" s="13"/>
      <c r="U46" s="14"/>
      <c r="V46" s="15"/>
      <c r="W46" s="16"/>
      <c r="X46" s="13"/>
    </row>
    <row r="47" spans="2:24" ht="25.5" x14ac:dyDescent="0.25">
      <c r="B47" s="829"/>
      <c r="C47" s="827" t="s">
        <v>34</v>
      </c>
      <c r="D47" s="827" t="s">
        <v>35</v>
      </c>
      <c r="E47" s="133" t="s">
        <v>93</v>
      </c>
      <c r="F47" s="121"/>
      <c r="G47" s="20"/>
      <c r="H47" s="20"/>
      <c r="I47" s="20"/>
      <c r="J47" s="20"/>
      <c r="K47" s="20"/>
      <c r="L47" s="20"/>
      <c r="M47" s="20"/>
      <c r="N47" s="20"/>
      <c r="O47" s="66"/>
      <c r="P47" s="10"/>
      <c r="Q47" s="11"/>
      <c r="R47" s="12"/>
      <c r="S47" s="21"/>
      <c r="U47" s="14"/>
      <c r="V47" s="15"/>
      <c r="W47" s="16"/>
      <c r="X47" s="13"/>
    </row>
    <row r="48" spans="2:24" x14ac:dyDescent="0.25">
      <c r="B48" s="829"/>
      <c r="C48" s="823"/>
      <c r="D48" s="823"/>
      <c r="E48" s="134" t="s">
        <v>94</v>
      </c>
      <c r="F48" s="117"/>
      <c r="G48" s="17"/>
      <c r="H48" s="17"/>
      <c r="I48" s="17"/>
      <c r="J48" s="17"/>
      <c r="K48" s="17"/>
      <c r="L48" s="17"/>
      <c r="M48" s="17"/>
      <c r="N48" s="17"/>
      <c r="O48" s="55"/>
      <c r="P48" s="14"/>
      <c r="Q48" s="15"/>
      <c r="R48" s="16"/>
      <c r="S48" s="13"/>
      <c r="U48" s="14"/>
      <c r="V48" s="15"/>
      <c r="W48" s="16"/>
      <c r="X48" s="13"/>
    </row>
    <row r="49" spans="2:24" ht="26.25" thickBot="1" x14ac:dyDescent="0.3">
      <c r="B49" s="829"/>
      <c r="C49" s="823"/>
      <c r="D49" s="823"/>
      <c r="E49" s="134" t="s">
        <v>104</v>
      </c>
      <c r="F49" s="120"/>
      <c r="G49" s="68"/>
      <c r="H49" s="68"/>
      <c r="I49" s="68"/>
      <c r="J49" s="68"/>
      <c r="K49" s="68"/>
      <c r="L49" s="68"/>
      <c r="M49" s="68"/>
      <c r="N49" s="68"/>
      <c r="O49" s="69"/>
      <c r="P49" s="76"/>
      <c r="Q49" s="71"/>
      <c r="R49" s="72"/>
      <c r="S49" s="73"/>
      <c r="U49" s="14"/>
      <c r="V49" s="15"/>
      <c r="W49" s="16"/>
      <c r="X49" s="13"/>
    </row>
    <row r="50" spans="2:24" ht="26.25" thickTop="1" x14ac:dyDescent="0.25">
      <c r="B50" s="829"/>
      <c r="C50" s="823"/>
      <c r="D50" s="823"/>
      <c r="E50" s="134" t="s">
        <v>97</v>
      </c>
      <c r="F50" s="117"/>
      <c r="G50" s="17"/>
      <c r="H50" s="17"/>
      <c r="I50" s="17"/>
      <c r="J50" s="17"/>
      <c r="K50" s="17"/>
      <c r="L50" s="17"/>
      <c r="M50" s="17"/>
      <c r="N50" s="17"/>
      <c r="O50" s="55"/>
      <c r="P50" s="14"/>
      <c r="Q50" s="15"/>
      <c r="R50" s="16"/>
      <c r="S50" s="13"/>
      <c r="U50" s="14"/>
      <c r="V50" s="15"/>
      <c r="W50" s="16"/>
      <c r="X50" s="13"/>
    </row>
    <row r="51" spans="2:24" ht="25.5" x14ac:dyDescent="0.25">
      <c r="B51" s="829"/>
      <c r="C51" s="823"/>
      <c r="D51" s="823"/>
      <c r="E51" s="134" t="s">
        <v>98</v>
      </c>
      <c r="F51" s="117"/>
      <c r="G51" s="17"/>
      <c r="H51" s="17"/>
      <c r="I51" s="17"/>
      <c r="J51" s="17"/>
      <c r="K51" s="17"/>
      <c r="L51" s="17"/>
      <c r="M51" s="17"/>
      <c r="N51" s="17"/>
      <c r="O51" s="55"/>
      <c r="P51" s="14"/>
      <c r="Q51" s="15"/>
      <c r="R51" s="16"/>
      <c r="S51" s="13"/>
      <c r="U51" s="14"/>
      <c r="V51" s="15"/>
      <c r="W51" s="16"/>
      <c r="X51" s="13"/>
    </row>
    <row r="52" spans="2:24" ht="15.75" thickBot="1" x14ac:dyDescent="0.3">
      <c r="B52" s="829"/>
      <c r="C52" s="823"/>
      <c r="D52" s="823"/>
      <c r="E52" s="134" t="s">
        <v>99</v>
      </c>
      <c r="F52" s="120"/>
      <c r="G52" s="68"/>
      <c r="H52" s="68"/>
      <c r="I52" s="68"/>
      <c r="J52" s="68"/>
      <c r="K52" s="68"/>
      <c r="L52" s="68"/>
      <c r="M52" s="68"/>
      <c r="N52" s="68"/>
      <c r="O52" s="69"/>
      <c r="P52" s="76"/>
      <c r="Q52" s="71"/>
      <c r="R52" s="72"/>
      <c r="S52" s="73"/>
      <c r="U52" s="14"/>
      <c r="V52" s="15"/>
      <c r="W52" s="16"/>
      <c r="X52" s="13"/>
    </row>
    <row r="53" spans="2:24" ht="15.75" thickTop="1" x14ac:dyDescent="0.25">
      <c r="B53" s="829"/>
      <c r="C53" s="823"/>
      <c r="D53" s="823"/>
      <c r="E53" s="134" t="s">
        <v>100</v>
      </c>
      <c r="F53" s="121"/>
      <c r="G53" s="20"/>
      <c r="H53" s="20"/>
      <c r="I53" s="20"/>
      <c r="J53" s="20"/>
      <c r="K53" s="20"/>
      <c r="L53" s="20"/>
      <c r="M53" s="20"/>
      <c r="N53" s="20"/>
      <c r="O53" s="66"/>
      <c r="P53" s="14"/>
      <c r="Q53" s="15"/>
      <c r="R53" s="16"/>
      <c r="S53" s="13"/>
      <c r="U53" s="14"/>
      <c r="V53" s="15"/>
      <c r="W53" s="16"/>
      <c r="X53" s="13"/>
    </row>
    <row r="54" spans="2:24" ht="25.5" x14ac:dyDescent="0.25">
      <c r="B54" s="829"/>
      <c r="C54" s="823"/>
      <c r="D54" s="823"/>
      <c r="E54" s="134" t="s">
        <v>101</v>
      </c>
      <c r="F54" s="117"/>
      <c r="G54" s="17"/>
      <c r="H54" s="17"/>
      <c r="I54" s="17"/>
      <c r="J54" s="17"/>
      <c r="K54" s="17"/>
      <c r="L54" s="17"/>
      <c r="M54" s="17"/>
      <c r="N54" s="17"/>
      <c r="O54" s="55"/>
      <c r="P54" s="14"/>
      <c r="Q54" s="15"/>
      <c r="R54" s="16"/>
      <c r="S54" s="13"/>
      <c r="U54" s="14"/>
      <c r="V54" s="15"/>
      <c r="W54" s="16"/>
      <c r="X54" s="13"/>
    </row>
    <row r="55" spans="2:24" ht="15.75" thickBot="1" x14ac:dyDescent="0.3">
      <c r="B55" s="836"/>
      <c r="C55" s="838"/>
      <c r="D55" s="838"/>
      <c r="E55" s="137" t="s">
        <v>102</v>
      </c>
      <c r="F55" s="120"/>
      <c r="G55" s="68"/>
      <c r="H55" s="68"/>
      <c r="I55" s="68"/>
      <c r="J55" s="68"/>
      <c r="K55" s="68"/>
      <c r="L55" s="68"/>
      <c r="M55" s="68"/>
      <c r="N55" s="68"/>
      <c r="O55" s="69"/>
      <c r="P55" s="76"/>
      <c r="Q55" s="71"/>
      <c r="R55" s="72"/>
      <c r="S55" s="73"/>
      <c r="U55" s="14"/>
      <c r="V55" s="15"/>
      <c r="W55" s="16"/>
      <c r="X55" s="13"/>
    </row>
    <row r="56" spans="2:24" ht="15.75" thickBot="1" x14ac:dyDescent="0.3">
      <c r="B56" s="1"/>
      <c r="C56" s="1"/>
      <c r="D56" s="1"/>
      <c r="E56" s="126"/>
      <c r="F56" s="1"/>
      <c r="G56" s="78"/>
      <c r="H56" s="1"/>
      <c r="I56" s="1"/>
      <c r="J56" s="1"/>
      <c r="K56" s="1"/>
      <c r="L56" s="1"/>
      <c r="M56" s="1"/>
      <c r="N56" s="1"/>
      <c r="O56" s="1"/>
      <c r="P56" s="29"/>
      <c r="Q56" s="29"/>
      <c r="R56" s="29"/>
      <c r="S56" s="29"/>
      <c r="U56" s="29"/>
      <c r="V56" s="29"/>
      <c r="W56" s="29"/>
      <c r="X56" s="29"/>
    </row>
    <row r="57" spans="2:24" x14ac:dyDescent="0.25">
      <c r="B57" s="1"/>
      <c r="C57" s="1"/>
      <c r="D57" s="1"/>
      <c r="E57" s="138" t="s">
        <v>6</v>
      </c>
      <c r="F57" s="91"/>
      <c r="G57" s="79"/>
      <c r="H57" s="79"/>
      <c r="I57" s="79"/>
      <c r="J57" s="79"/>
      <c r="K57" s="79"/>
      <c r="L57" s="79"/>
      <c r="M57" s="79"/>
      <c r="N57" s="79"/>
      <c r="O57" s="80"/>
      <c r="P57" s="29"/>
      <c r="Q57" s="29"/>
      <c r="R57" s="29"/>
      <c r="S57" s="29"/>
      <c r="U57" s="29"/>
      <c r="V57" s="29"/>
      <c r="W57" s="29"/>
      <c r="X57" s="29"/>
    </row>
    <row r="58" spans="2:24" x14ac:dyDescent="0.25">
      <c r="B58" s="1"/>
      <c r="C58" s="1"/>
      <c r="D58" s="1"/>
      <c r="E58" s="139" t="s">
        <v>36</v>
      </c>
      <c r="F58" s="92"/>
      <c r="G58" s="30"/>
      <c r="H58" s="30"/>
      <c r="I58" s="30"/>
      <c r="J58" s="30"/>
      <c r="K58" s="30"/>
      <c r="L58" s="30"/>
      <c r="M58" s="30"/>
      <c r="N58" s="30"/>
      <c r="O58" s="81"/>
      <c r="P58" s="29"/>
      <c r="Q58" s="29"/>
      <c r="R58" s="29"/>
      <c r="S58" s="29"/>
      <c r="U58" s="29"/>
      <c r="V58" s="29"/>
      <c r="W58" s="29"/>
      <c r="X58" s="29"/>
    </row>
    <row r="59" spans="2:24" x14ac:dyDescent="0.25">
      <c r="B59" s="1"/>
      <c r="C59" s="1"/>
      <c r="D59" s="1"/>
      <c r="E59" s="139" t="s">
        <v>8</v>
      </c>
      <c r="F59" s="93"/>
      <c r="G59" s="31"/>
      <c r="H59" s="31"/>
      <c r="I59" s="31"/>
      <c r="J59" s="31"/>
      <c r="K59" s="31"/>
      <c r="L59" s="31"/>
      <c r="M59" s="31"/>
      <c r="N59" s="31"/>
      <c r="O59" s="82"/>
      <c r="P59" s="29"/>
      <c r="Q59" s="29"/>
      <c r="R59" s="29"/>
      <c r="S59" s="29"/>
      <c r="U59" s="29"/>
      <c r="V59" s="29"/>
      <c r="W59" s="29"/>
      <c r="X59" s="29"/>
    </row>
    <row r="60" spans="2:24" ht="15.75" thickBot="1" x14ac:dyDescent="0.3">
      <c r="B60" s="1"/>
      <c r="C60" s="1"/>
      <c r="D60" s="1"/>
      <c r="E60" s="140" t="s">
        <v>37</v>
      </c>
      <c r="F60" s="94"/>
      <c r="G60" s="83"/>
      <c r="H60" s="83"/>
      <c r="I60" s="83"/>
      <c r="J60" s="83"/>
      <c r="K60" s="83"/>
      <c r="L60" s="83"/>
      <c r="M60" s="83"/>
      <c r="N60" s="83"/>
      <c r="O60" s="84"/>
      <c r="P60" s="1"/>
      <c r="Q60" s="1"/>
      <c r="R60" s="1"/>
      <c r="S60" s="1"/>
      <c r="U60" s="1"/>
      <c r="V60" s="1"/>
      <c r="W60" s="1"/>
      <c r="X60" s="1"/>
    </row>
    <row r="62" spans="2:24" ht="15.75" thickBot="1" x14ac:dyDescent="0.3"/>
    <row r="63" spans="2:24" x14ac:dyDescent="0.25">
      <c r="B63" s="1"/>
      <c r="C63" s="1"/>
      <c r="D63" s="1"/>
      <c r="E63" s="138" t="s">
        <v>10</v>
      </c>
      <c r="F63" s="95"/>
      <c r="G63" s="85"/>
      <c r="H63" s="85"/>
      <c r="I63" s="85"/>
      <c r="J63" s="85"/>
      <c r="K63" s="85"/>
      <c r="L63" s="85"/>
      <c r="M63" s="85"/>
      <c r="N63" s="85"/>
      <c r="O63" s="86"/>
      <c r="P63" s="1"/>
      <c r="Q63" s="1"/>
      <c r="R63" s="1"/>
      <c r="S63" s="1"/>
      <c r="U63" s="1"/>
      <c r="V63" s="1"/>
      <c r="W63" s="1"/>
      <c r="X63" s="1"/>
    </row>
    <row r="64" spans="2:24" x14ac:dyDescent="0.25">
      <c r="B64" s="1"/>
      <c r="C64" s="1"/>
      <c r="D64" s="1"/>
      <c r="E64" s="139" t="s">
        <v>11</v>
      </c>
      <c r="F64" s="96"/>
      <c r="G64" s="32"/>
      <c r="H64" s="32"/>
      <c r="I64" s="32"/>
      <c r="J64" s="32"/>
      <c r="K64" s="32"/>
      <c r="L64" s="32"/>
      <c r="M64" s="32"/>
      <c r="N64" s="32"/>
      <c r="O64" s="87"/>
      <c r="P64" s="1"/>
      <c r="Q64" s="1"/>
      <c r="R64" s="1"/>
      <c r="S64" s="1"/>
      <c r="U64" s="1"/>
      <c r="V64" s="1"/>
      <c r="W64" s="1"/>
      <c r="X64" s="1"/>
    </row>
    <row r="65" spans="2:28" x14ac:dyDescent="0.25">
      <c r="B65" s="1"/>
      <c r="C65" s="1"/>
      <c r="D65" s="1"/>
      <c r="E65" s="139" t="s">
        <v>12</v>
      </c>
      <c r="F65" s="97"/>
      <c r="G65" s="33"/>
      <c r="H65" s="33"/>
      <c r="I65" s="33"/>
      <c r="J65" s="33"/>
      <c r="K65" s="33"/>
      <c r="L65" s="33"/>
      <c r="M65" s="33"/>
      <c r="N65" s="33"/>
      <c r="O65" s="88"/>
      <c r="P65" s="1"/>
      <c r="Q65" s="1"/>
      <c r="R65" s="1"/>
      <c r="S65" s="1"/>
      <c r="U65" s="1"/>
      <c r="V65" s="1"/>
      <c r="W65" s="1"/>
      <c r="X65" s="1"/>
    </row>
    <row r="66" spans="2:28" ht="15.75" thickBot="1" x14ac:dyDescent="0.3">
      <c r="B66" s="1"/>
      <c r="C66" s="1"/>
      <c r="D66" s="1"/>
      <c r="E66" s="140" t="s">
        <v>38</v>
      </c>
      <c r="F66" s="98"/>
      <c r="G66" s="89"/>
      <c r="H66" s="89"/>
      <c r="I66" s="89"/>
      <c r="J66" s="89"/>
      <c r="K66" s="89"/>
      <c r="L66" s="89"/>
      <c r="M66" s="89"/>
      <c r="N66" s="89"/>
      <c r="O66" s="90"/>
      <c r="P66" s="1"/>
      <c r="Q66" s="1"/>
      <c r="R66" s="1"/>
      <c r="S66" s="1"/>
      <c r="U66" s="1"/>
      <c r="V66" s="1"/>
      <c r="W66" s="1"/>
      <c r="X66" s="1"/>
    </row>
    <row r="67" spans="2:28" x14ac:dyDescent="0.25">
      <c r="H67" s="1"/>
      <c r="I67" s="1"/>
      <c r="J67" s="1"/>
      <c r="K67" s="1"/>
      <c r="L67" s="1"/>
      <c r="M67" s="1"/>
      <c r="N67" s="1"/>
      <c r="O67" s="1"/>
      <c r="P67" s="1"/>
      <c r="Q67" s="1"/>
      <c r="R67" s="1"/>
      <c r="S67" s="1"/>
      <c r="U67" s="1"/>
      <c r="V67" s="1"/>
      <c r="W67" s="1"/>
      <c r="X67" s="1"/>
      <c r="Y67" s="34"/>
      <c r="Z67" s="34"/>
      <c r="AA67" s="34"/>
      <c r="AB67" s="34"/>
    </row>
    <row r="70" spans="2:28" ht="15" customHeight="1" x14ac:dyDescent="0.25">
      <c r="H70" s="839" t="s">
        <v>39</v>
      </c>
      <c r="I70" s="840"/>
      <c r="J70" s="840"/>
      <c r="K70" s="840"/>
      <c r="L70" s="841"/>
      <c r="M70" s="1"/>
      <c r="N70" s="848" t="s">
        <v>40</v>
      </c>
      <c r="O70" s="848"/>
      <c r="P70" s="848"/>
      <c r="Q70" s="848"/>
      <c r="R70" s="1"/>
      <c r="S70" s="839" t="s">
        <v>43</v>
      </c>
      <c r="T70" s="840"/>
      <c r="U70" s="840"/>
      <c r="V70" s="841"/>
      <c r="W70" s="1"/>
      <c r="X70" s="1"/>
      <c r="Y70" s="1"/>
      <c r="Z70" s="1"/>
      <c r="AA70" s="1"/>
      <c r="AB70" s="1"/>
    </row>
    <row r="71" spans="2:28" x14ac:dyDescent="0.25">
      <c r="H71" s="842"/>
      <c r="I71" s="843"/>
      <c r="J71" s="843"/>
      <c r="K71" s="843"/>
      <c r="L71" s="844"/>
      <c r="M71" s="1"/>
      <c r="N71" s="848"/>
      <c r="O71" s="848"/>
      <c r="P71" s="848"/>
      <c r="Q71" s="848"/>
      <c r="R71" s="1"/>
      <c r="S71" s="842"/>
      <c r="T71" s="843"/>
      <c r="U71" s="843"/>
      <c r="V71" s="844"/>
      <c r="W71" s="1"/>
      <c r="X71" s="1"/>
      <c r="Y71" s="1"/>
      <c r="Z71" s="1"/>
      <c r="AA71" s="1"/>
      <c r="AB71" s="1"/>
    </row>
    <row r="72" spans="2:28" x14ac:dyDescent="0.25">
      <c r="H72" s="845"/>
      <c r="I72" s="846"/>
      <c r="J72" s="846"/>
      <c r="K72" s="846"/>
      <c r="L72" s="847"/>
      <c r="M72" s="1"/>
      <c r="N72" s="848"/>
      <c r="O72" s="848"/>
      <c r="P72" s="848"/>
      <c r="Q72" s="848"/>
      <c r="R72" s="1"/>
      <c r="S72" s="845"/>
      <c r="T72" s="846"/>
      <c r="U72" s="846"/>
      <c r="V72" s="847"/>
      <c r="W72" s="1"/>
      <c r="X72" s="1"/>
      <c r="Y72" s="1"/>
      <c r="Z72" s="1"/>
      <c r="AA72" s="1"/>
      <c r="AB72" s="1"/>
    </row>
    <row r="73" spans="2:28" x14ac:dyDescent="0.25">
      <c r="H73" s="35" t="s">
        <v>6</v>
      </c>
      <c r="I73" s="36"/>
      <c r="J73" s="37"/>
      <c r="K73" s="849"/>
      <c r="L73" s="850"/>
      <c r="M73" s="1"/>
      <c r="N73" s="851" t="s">
        <v>6</v>
      </c>
      <c r="O73" s="851"/>
      <c r="P73" s="852"/>
      <c r="Q73" s="75"/>
      <c r="R73" s="1"/>
      <c r="S73" s="851" t="s">
        <v>6</v>
      </c>
      <c r="T73" s="851"/>
      <c r="U73" s="852"/>
      <c r="V73" s="75"/>
      <c r="W73" s="1"/>
      <c r="X73" s="1"/>
      <c r="Y73" s="1"/>
      <c r="Z73" s="1"/>
      <c r="AA73" s="1"/>
      <c r="AB73" s="1"/>
    </row>
    <row r="74" spans="2:28" x14ac:dyDescent="0.25">
      <c r="H74" s="38" t="s">
        <v>7</v>
      </c>
      <c r="I74" s="39"/>
      <c r="J74" s="40"/>
      <c r="K74" s="855"/>
      <c r="L74" s="856"/>
      <c r="M74" s="1"/>
      <c r="N74" s="857" t="s">
        <v>7</v>
      </c>
      <c r="O74" s="857"/>
      <c r="P74" s="857"/>
      <c r="Q74" s="105"/>
      <c r="R74" s="1"/>
      <c r="S74" s="857" t="s">
        <v>7</v>
      </c>
      <c r="T74" s="857"/>
      <c r="U74" s="857"/>
      <c r="V74" s="105"/>
      <c r="W74" s="1"/>
      <c r="X74" s="1"/>
      <c r="Y74" s="1"/>
      <c r="Z74" s="1"/>
      <c r="AA74" s="1"/>
      <c r="AB74" s="1"/>
    </row>
    <row r="75" spans="2:28" x14ac:dyDescent="0.25">
      <c r="H75" s="41" t="s">
        <v>8</v>
      </c>
      <c r="I75" s="42"/>
      <c r="J75" s="43"/>
      <c r="K75" s="44"/>
      <c r="L75" s="45"/>
      <c r="M75" s="1"/>
      <c r="N75" s="858" t="s">
        <v>8</v>
      </c>
      <c r="O75" s="858"/>
      <c r="P75" s="858"/>
      <c r="Q75" s="104"/>
      <c r="R75" s="1"/>
      <c r="S75" s="858" t="s">
        <v>8</v>
      </c>
      <c r="T75" s="858"/>
      <c r="U75" s="858"/>
      <c r="V75" s="104"/>
      <c r="W75" s="1"/>
      <c r="X75" s="1"/>
      <c r="Y75" s="1"/>
      <c r="Z75" s="1"/>
      <c r="AA75" s="1"/>
      <c r="AB75" s="1"/>
    </row>
    <row r="76" spans="2:28" x14ac:dyDescent="0.25">
      <c r="H76" s="100" t="s">
        <v>9</v>
      </c>
      <c r="I76" s="101"/>
      <c r="J76" s="102"/>
      <c r="K76" s="859"/>
      <c r="L76" s="860"/>
      <c r="M76" s="1"/>
      <c r="N76" s="861" t="s">
        <v>9</v>
      </c>
      <c r="O76" s="861"/>
      <c r="P76" s="861"/>
      <c r="Q76" s="103"/>
      <c r="R76" s="1"/>
      <c r="S76" s="861" t="s">
        <v>9</v>
      </c>
      <c r="T76" s="861"/>
      <c r="U76" s="861"/>
      <c r="V76" s="103"/>
      <c r="W76" s="1"/>
      <c r="X76" s="1"/>
      <c r="Y76" s="1"/>
      <c r="Z76" s="1"/>
      <c r="AA76" s="1"/>
      <c r="AB76" s="1"/>
    </row>
    <row r="77" spans="2:28" x14ac:dyDescent="0.25">
      <c r="E77" s="141"/>
      <c r="H77" s="853" t="s">
        <v>41</v>
      </c>
      <c r="I77" s="796"/>
      <c r="J77" s="796"/>
      <c r="K77" s="854"/>
      <c r="L77" s="854"/>
      <c r="M77" s="1"/>
      <c r="N77" s="853" t="s">
        <v>41</v>
      </c>
      <c r="O77" s="853"/>
      <c r="P77" s="853"/>
      <c r="Q77" s="99"/>
      <c r="R77" s="1"/>
      <c r="S77" s="853" t="s">
        <v>41</v>
      </c>
      <c r="T77" s="853"/>
      <c r="U77" s="853"/>
      <c r="V77" s="1"/>
      <c r="W77" s="1"/>
      <c r="X77" s="1"/>
      <c r="Y77" s="1"/>
      <c r="Z77" s="1"/>
      <c r="AA77" s="1"/>
      <c r="AB77" s="1"/>
    </row>
    <row r="80" spans="2:28" x14ac:dyDescent="0.25">
      <c r="E80" s="141"/>
      <c r="H80" s="1"/>
      <c r="I80" s="1"/>
      <c r="J80" s="1"/>
      <c r="K80" s="1"/>
      <c r="L80" s="46"/>
      <c r="M80" s="1"/>
      <c r="N80" s="1"/>
      <c r="O80" s="1"/>
      <c r="P80" s="1"/>
      <c r="Q80" s="1"/>
      <c r="R80" s="1"/>
      <c r="S80" s="1"/>
      <c r="U80" s="1"/>
      <c r="V80" s="1"/>
      <c r="W80" s="1"/>
      <c r="X80" s="1"/>
      <c r="Y80" s="1"/>
      <c r="Z80" s="1"/>
      <c r="AA80" s="1"/>
      <c r="AB80" s="1"/>
    </row>
  </sheetData>
  <mergeCells count="67">
    <mergeCell ref="H77:J77"/>
    <mergeCell ref="K77:L77"/>
    <mergeCell ref="N77:P77"/>
    <mergeCell ref="S77:U77"/>
    <mergeCell ref="K74:L74"/>
    <mergeCell ref="N74:P74"/>
    <mergeCell ref="S74:U74"/>
    <mergeCell ref="N75:P75"/>
    <mergeCell ref="S75:U75"/>
    <mergeCell ref="K76:L76"/>
    <mergeCell ref="N76:P76"/>
    <mergeCell ref="S76:U76"/>
    <mergeCell ref="H70:L72"/>
    <mergeCell ref="N70:Q72"/>
    <mergeCell ref="S70:V72"/>
    <mergeCell ref="K73:L73"/>
    <mergeCell ref="N73:P73"/>
    <mergeCell ref="S73:U73"/>
    <mergeCell ref="B43:B55"/>
    <mergeCell ref="C43:C44"/>
    <mergeCell ref="D43:D44"/>
    <mergeCell ref="C45:C46"/>
    <mergeCell ref="D45:D46"/>
    <mergeCell ref="C47:C55"/>
    <mergeCell ref="D47:D55"/>
    <mergeCell ref="B30:B42"/>
    <mergeCell ref="C30:C38"/>
    <mergeCell ref="D30:D36"/>
    <mergeCell ref="D37:D38"/>
    <mergeCell ref="C39:C42"/>
    <mergeCell ref="D39:D42"/>
    <mergeCell ref="B18:B29"/>
    <mergeCell ref="C18:C29"/>
    <mergeCell ref="D18:D23"/>
    <mergeCell ref="D24:D26"/>
    <mergeCell ref="D27:D29"/>
    <mergeCell ref="E27:E28"/>
    <mergeCell ref="F14:F16"/>
    <mergeCell ref="G14:G16"/>
    <mergeCell ref="H14:H16"/>
    <mergeCell ref="I14:I16"/>
    <mergeCell ref="J14:J16"/>
    <mergeCell ref="K14:K16"/>
    <mergeCell ref="R11:R16"/>
    <mergeCell ref="S11:S16"/>
    <mergeCell ref="U11:U16"/>
    <mergeCell ref="V11:V16"/>
    <mergeCell ref="W11:W16"/>
    <mergeCell ref="X11:X16"/>
    <mergeCell ref="L11:L13"/>
    <mergeCell ref="M11:M13"/>
    <mergeCell ref="N11:N13"/>
    <mergeCell ref="O11:O13"/>
    <mergeCell ref="P11:P16"/>
    <mergeCell ref="Q11:Q16"/>
    <mergeCell ref="L14:L16"/>
    <mergeCell ref="M14:M16"/>
    <mergeCell ref="N14:N16"/>
    <mergeCell ref="O14:O16"/>
    <mergeCell ref="F2:K2"/>
    <mergeCell ref="B9:E9"/>
    <mergeCell ref="F11:F13"/>
    <mergeCell ref="G11:G13"/>
    <mergeCell ref="H11:H13"/>
    <mergeCell ref="I11:I13"/>
    <mergeCell ref="J11:J13"/>
    <mergeCell ref="K11:K1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Indicadores</vt:lpstr>
      <vt:lpstr>Datos Curso</vt:lpstr>
      <vt:lpstr>Eval. 1º Sem</vt:lpstr>
      <vt:lpstr>Obs. 1º Sem</vt:lpstr>
      <vt:lpstr>Informe Individual 1º Sem</vt:lpstr>
      <vt:lpstr>Eval. 2º Sem</vt:lpstr>
      <vt:lpstr>Obs. 2º Sem</vt:lpstr>
      <vt:lpstr>Informe Individual 2º Sem</vt:lpstr>
      <vt:lpstr>Informe al hogar</vt:lpstr>
      <vt:lpstr>Nom</vt:lpstr>
      <vt:lpstr>'Eval. 1º Sem'!Área_de_impresión</vt:lpstr>
      <vt:lpstr>'Eval. 2º Sem'!Área_de_impresión</vt:lpstr>
      <vt:lpstr>Indicadores!Área_de_impresión</vt:lpstr>
      <vt:lpstr>'Informe Individual 1º Sem'!Área_de_impresión</vt:lpstr>
      <vt:lpstr>'Informe Individual 2º Sem'!Área_de_impresión</vt:lpstr>
      <vt:lpstr>'Informe Individual 1º Sem'!Títulos_a_imprimir</vt:lpstr>
      <vt:lpstr>'Informe Individual 2º Sem'!Títulos_a_imprimir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 Oyarzun</dc:creator>
  <cp:lastModifiedBy>Freddy Oyarzun Puebla</cp:lastModifiedBy>
  <cp:lastPrinted>2015-06-21T21:32:08Z</cp:lastPrinted>
  <dcterms:created xsi:type="dcterms:W3CDTF">2013-07-10T14:13:34Z</dcterms:created>
  <dcterms:modified xsi:type="dcterms:W3CDTF">2015-06-22T19:00:15Z</dcterms:modified>
</cp:coreProperties>
</file>